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Персонал (8)" sheetId="1" r:id="rId1"/>
  </sheets>
  <calcPr calcId="145621"/>
</workbook>
</file>

<file path=xl/calcChain.xml><?xml version="1.0" encoding="utf-8"?>
<calcChain xmlns="http://schemas.openxmlformats.org/spreadsheetml/2006/main">
  <c r="A2" i="1" l="1"/>
  <c r="U2" i="1"/>
  <c r="V2" i="1"/>
  <c r="AM2" i="1"/>
  <c r="AN2" i="1"/>
  <c r="AO2" i="1"/>
  <c r="AP2" i="1"/>
  <c r="AQ2" i="1"/>
  <c r="AR2" i="1"/>
  <c r="AS2" i="1"/>
  <c r="BY2" i="1"/>
  <c r="A3" i="1"/>
  <c r="U3" i="1"/>
  <c r="V3" i="1"/>
  <c r="AM3" i="1"/>
  <c r="AN3" i="1"/>
  <c r="AO3" i="1"/>
  <c r="AP3" i="1"/>
  <c r="AQ3" i="1"/>
  <c r="AR3" i="1"/>
  <c r="AS3" i="1"/>
  <c r="BY3" i="1"/>
  <c r="A4" i="1"/>
  <c r="U4" i="1"/>
  <c r="V4" i="1"/>
  <c r="AM4" i="1"/>
  <c r="AN4" i="1"/>
  <c r="AO4" i="1"/>
  <c r="AP4" i="1"/>
  <c r="AQ4" i="1"/>
  <c r="AR4" i="1"/>
  <c r="AS4" i="1"/>
  <c r="BY4" i="1"/>
  <c r="A5" i="1"/>
  <c r="U5" i="1"/>
  <c r="V5" i="1"/>
  <c r="AM5" i="1"/>
  <c r="AN5" i="1"/>
  <c r="AO5" i="1"/>
  <c r="AP5" i="1"/>
  <c r="AQ5" i="1"/>
  <c r="AR5" i="1"/>
  <c r="AS5" i="1"/>
  <c r="BY5" i="1"/>
  <c r="A6" i="1"/>
  <c r="U6" i="1"/>
  <c r="V6" i="1"/>
  <c r="AM6" i="1"/>
  <c r="AN6" i="1"/>
  <c r="AO6" i="1"/>
  <c r="AP6" i="1"/>
  <c r="AQ6" i="1"/>
  <c r="AR6" i="1"/>
  <c r="AS6" i="1"/>
  <c r="BY6" i="1"/>
  <c r="A7" i="1"/>
  <c r="U7" i="1"/>
  <c r="V7" i="1"/>
  <c r="AM7" i="1"/>
  <c r="AN7" i="1"/>
  <c r="AO7" i="1"/>
  <c r="AP7" i="1"/>
  <c r="AQ7" i="1"/>
  <c r="AR7" i="1"/>
  <c r="AS7" i="1"/>
  <c r="BY7" i="1"/>
  <c r="A8" i="1"/>
  <c r="U8" i="1"/>
  <c r="V8" i="1"/>
  <c r="AM8" i="1"/>
  <c r="AN8" i="1"/>
  <c r="AO8" i="1"/>
  <c r="AP8" i="1"/>
  <c r="AQ8" i="1"/>
  <c r="AR8" i="1"/>
  <c r="AS8" i="1"/>
  <c r="BY8" i="1"/>
  <c r="A9" i="1"/>
  <c r="U9" i="1"/>
  <c r="V9" i="1"/>
  <c r="AM9" i="1"/>
  <c r="AN9" i="1"/>
  <c r="AO9" i="1"/>
  <c r="AP9" i="1"/>
  <c r="AQ9" i="1"/>
  <c r="AR9" i="1"/>
  <c r="AS9" i="1"/>
  <c r="BY9" i="1"/>
  <c r="A10" i="1"/>
  <c r="U10" i="1"/>
  <c r="V10" i="1"/>
  <c r="AM10" i="1"/>
  <c r="AN10" i="1"/>
  <c r="AO10" i="1"/>
  <c r="AP10" i="1"/>
  <c r="AQ10" i="1"/>
  <c r="AR10" i="1"/>
  <c r="AS10" i="1"/>
  <c r="BY10" i="1"/>
  <c r="A11" i="1"/>
  <c r="U11" i="1"/>
  <c r="V11" i="1"/>
  <c r="AM11" i="1"/>
  <c r="AN11" i="1"/>
  <c r="AO11" i="1"/>
  <c r="AP11" i="1"/>
  <c r="AQ11" i="1"/>
  <c r="AR11" i="1"/>
  <c r="AS11" i="1"/>
  <c r="A12" i="1"/>
  <c r="U12" i="1"/>
  <c r="V12" i="1"/>
  <c r="AM12" i="1"/>
  <c r="AN12" i="1"/>
  <c r="AO12" i="1"/>
  <c r="AP12" i="1"/>
  <c r="AQ12" i="1"/>
  <c r="AR12" i="1"/>
  <c r="AS12" i="1"/>
  <c r="BY12" i="1"/>
  <c r="A13" i="1"/>
  <c r="U13" i="1"/>
  <c r="V13" i="1"/>
  <c r="AM13" i="1"/>
  <c r="AN13" i="1"/>
  <c r="AO13" i="1"/>
  <c r="AP13" i="1"/>
  <c r="AQ13" i="1"/>
  <c r="AR13" i="1"/>
  <c r="AS13" i="1"/>
  <c r="BY13" i="1"/>
  <c r="A14" i="1"/>
  <c r="U14" i="1"/>
  <c r="V14" i="1"/>
  <c r="AM14" i="1"/>
  <c r="AN14" i="1"/>
  <c r="AO14" i="1"/>
  <c r="AP14" i="1"/>
  <c r="AQ14" i="1"/>
  <c r="AR14" i="1"/>
  <c r="AS14" i="1"/>
  <c r="BY14" i="1"/>
  <c r="A15" i="1"/>
  <c r="U15" i="1"/>
  <c r="V15" i="1"/>
  <c r="AM15" i="1"/>
  <c r="AN15" i="1"/>
  <c r="AO15" i="1"/>
  <c r="AP15" i="1"/>
  <c r="AQ15" i="1"/>
  <c r="AR15" i="1"/>
  <c r="AS15" i="1"/>
  <c r="BY15" i="1"/>
  <c r="A16" i="1"/>
  <c r="U16" i="1"/>
  <c r="V16" i="1"/>
  <c r="AM16" i="1"/>
  <c r="AN16" i="1"/>
  <c r="AO16" i="1"/>
  <c r="AP16" i="1"/>
  <c r="AQ16" i="1"/>
  <c r="AR16" i="1"/>
  <c r="AS16" i="1"/>
  <c r="BY16" i="1"/>
  <c r="A17" i="1"/>
  <c r="U17" i="1"/>
  <c r="V17" i="1"/>
  <c r="AM17" i="1"/>
  <c r="AN17" i="1"/>
  <c r="AO17" i="1"/>
  <c r="AP17" i="1"/>
  <c r="AQ17" i="1"/>
  <c r="AR17" i="1"/>
  <c r="AS17" i="1"/>
  <c r="A18" i="1"/>
  <c r="U18" i="1"/>
  <c r="V18" i="1"/>
  <c r="AM18" i="1"/>
  <c r="AN18" i="1"/>
  <c r="AO18" i="1"/>
  <c r="AP18" i="1"/>
  <c r="AQ18" i="1"/>
  <c r="AR18" i="1"/>
  <c r="AS18" i="1"/>
  <c r="BY18" i="1"/>
  <c r="A19" i="1"/>
  <c r="U19" i="1"/>
  <c r="V19" i="1"/>
  <c r="AM19" i="1"/>
  <c r="AN19" i="1"/>
  <c r="AO19" i="1"/>
  <c r="AP19" i="1"/>
  <c r="AQ19" i="1"/>
  <c r="AR19" i="1"/>
  <c r="AS19" i="1"/>
  <c r="BY19" i="1"/>
  <c r="A20" i="1"/>
  <c r="U20" i="1"/>
  <c r="V20" i="1"/>
  <c r="AM20" i="1"/>
  <c r="AN20" i="1"/>
  <c r="AO20" i="1"/>
  <c r="AP20" i="1"/>
  <c r="AQ20" i="1"/>
  <c r="AR20" i="1"/>
  <c r="AS20" i="1"/>
  <c r="BY20" i="1"/>
  <c r="A21" i="1"/>
  <c r="U21" i="1"/>
  <c r="V21" i="1"/>
  <c r="AM21" i="1"/>
  <c r="AN21" i="1"/>
  <c r="AO21" i="1"/>
  <c r="AP21" i="1"/>
  <c r="AQ21" i="1"/>
  <c r="AR21" i="1"/>
  <c r="AS21" i="1"/>
  <c r="BY21" i="1"/>
  <c r="A22" i="1"/>
  <c r="U22" i="1"/>
  <c r="V22" i="1"/>
  <c r="AM22" i="1"/>
  <c r="AN22" i="1"/>
  <c r="AO22" i="1"/>
  <c r="AP22" i="1"/>
  <c r="AQ22" i="1"/>
  <c r="AR22" i="1"/>
  <c r="AS22" i="1"/>
  <c r="BY22" i="1"/>
  <c r="A23" i="1"/>
  <c r="U23" i="1"/>
  <c r="V23" i="1"/>
  <c r="AM23" i="1"/>
  <c r="AN23" i="1"/>
  <c r="AO23" i="1"/>
  <c r="AP23" i="1"/>
  <c r="AQ23" i="1"/>
  <c r="AR23" i="1"/>
  <c r="AS23" i="1"/>
  <c r="BY23" i="1"/>
  <c r="A24" i="1"/>
  <c r="U24" i="1"/>
  <c r="V24" i="1"/>
  <c r="AM24" i="1"/>
  <c r="AN24" i="1"/>
  <c r="AO24" i="1"/>
  <c r="AP24" i="1"/>
  <c r="AQ24" i="1"/>
  <c r="AR24" i="1"/>
  <c r="AS24" i="1"/>
  <c r="BY24" i="1"/>
</calcChain>
</file>

<file path=xl/sharedStrings.xml><?xml version="1.0" encoding="utf-8"?>
<sst xmlns="http://schemas.openxmlformats.org/spreadsheetml/2006/main" count="933" uniqueCount="376">
  <si>
    <t>ИИН</t>
  </si>
  <si>
    <t>Фамилия</t>
  </si>
  <si>
    <t>Имя</t>
  </si>
  <si>
    <t>Отчество</t>
  </si>
  <si>
    <t>Дата рождения</t>
  </si>
  <si>
    <t>Причина отсутствия ИИН [7303]</t>
  </si>
  <si>
    <t>Пол [199]</t>
  </si>
  <si>
    <t>Гражданство [6417]</t>
  </si>
  <si>
    <t>Национальность [5703]</t>
  </si>
  <si>
    <t>Номер документа, удостоверяющего личность [7299]</t>
  </si>
  <si>
    <t>Дата выдачи документа, удостоверяющего личность [7300]</t>
  </si>
  <si>
    <t>Вложение (прикрепите скан копию документа, удостоверяющего личность: 1-я скан копия, страница с паспорта, где ФИО) [7301]</t>
  </si>
  <si>
    <t>Вложение (прикрепите скан копию документа, удостоверяющего личность: 2-я скан копия, страница с печатью пограничной службы) [7302]</t>
  </si>
  <si>
    <t>Воинское звание [241]</t>
  </si>
  <si>
    <t>Инвалид [7066]</t>
  </si>
  <si>
    <t>Группа инвалидности [7067]</t>
  </si>
  <si>
    <t>Причина инвалидности [7068]</t>
  </si>
  <si>
    <t>Срок инвалидности [7069]</t>
  </si>
  <si>
    <t>Дата установления инвалидности [7185]</t>
  </si>
  <si>
    <t>Срок инвалидности  до [7070]</t>
  </si>
  <si>
    <t>Дата принятия на работу [233]</t>
  </si>
  <si>
    <t>Номер приказа о принятии на работу [6746]</t>
  </si>
  <si>
    <t>Приказ о приеме на работу [order_hire]</t>
  </si>
  <si>
    <t>Принят на работу [235]</t>
  </si>
  <si>
    <t>Срок трудового договора [6375]</t>
  </si>
  <si>
    <t>Справка об отсутствии медицинских противопоказании [reference_non_medical_contraindications]</t>
  </si>
  <si>
    <t>Справка об отсутствии в учете психиатрическом и (или) наркологическом диспансере [reference_non_psychiatric_narcology]</t>
  </si>
  <si>
    <t>Справка о несудимости [reference_non_conviction]</t>
  </si>
  <si>
    <t>Текущий статус сотрудника [6977]</t>
  </si>
  <si>
    <t>Должность [6649]</t>
  </si>
  <si>
    <t>Ставка основной должности [6659]</t>
  </si>
  <si>
    <t>Сотрудник [230]</t>
  </si>
  <si>
    <t>Академическая, ученая степень [6798]</t>
  </si>
  <si>
    <t>Образование [197]</t>
  </si>
  <si>
    <t>Диплом [teacher_diploma]</t>
  </si>
  <si>
    <t>Заключение аттестации [conclusion_of_certification]</t>
  </si>
  <si>
    <t>Признак образования [229]</t>
  </si>
  <si>
    <t>Специальное дефектологическое образование [6279]</t>
  </si>
  <si>
    <t>Общий  стаж работы  на момент принятия на работу [7003]</t>
  </si>
  <si>
    <t>Общий  стаж работы на текущий момент [7061]</t>
  </si>
  <si>
    <t>Стаж педагогической работы на текущий момент [7004]</t>
  </si>
  <si>
    <t>Стаж педагогической работы на текущий момент [7062]</t>
  </si>
  <si>
    <t>Общий стаж работы в данной организации [7180]</t>
  </si>
  <si>
    <t>Электронный адрес (Е-mail) [6430]</t>
  </si>
  <si>
    <t>Сотовый телефон (номер) [6431]</t>
  </si>
  <si>
    <t>Категория [198]</t>
  </si>
  <si>
    <t>Год подтверждения либо присвоения категории [6751]</t>
  </si>
  <si>
    <t>Язык обучения [5579]</t>
  </si>
  <si>
    <t>Ведет предмет (основная нагрузка)* [6658]</t>
  </si>
  <si>
    <t>Соответствие по основному предмету [6660]</t>
  </si>
  <si>
    <t>Ставка основного предмета [6661]</t>
  </si>
  <si>
    <t>Дополнительная должность [6749] / Должность [76298]</t>
  </si>
  <si>
    <t>Дополнительная должность [6749] / Ставка [76299]</t>
  </si>
  <si>
    <t>Ведет предмет (дополнительная нагрузка) [6285] / Предмет [75742]</t>
  </si>
  <si>
    <t>Ведет предмет (дополнительная нагрузка) [6285] / Ставка [75963]</t>
  </si>
  <si>
    <t>Наличие компьютерных/иных устройств дома [7215]</t>
  </si>
  <si>
    <t>Инвентарный номер [7236]</t>
  </si>
  <si>
    <t>Источник приобретения [7237]</t>
  </si>
  <si>
    <t>Год приобретения [7238]</t>
  </si>
  <si>
    <t>Наличие доступа к Интернету дома [7216]</t>
  </si>
  <si>
    <t>Обеспечен [7242]</t>
  </si>
  <si>
    <t>Серийный номер модема/роутера [7243]</t>
  </si>
  <si>
    <t>Прошел(-а) курсы по повышению квалификации [5736] / Место прохождения [75139]</t>
  </si>
  <si>
    <t>Прошел(-а) курсы по повышению квалификации [5736] / Предмет [75163]</t>
  </si>
  <si>
    <t>Прошел(-а) курсы по повышению квалификации [5736] / Программа обучения [76665]</t>
  </si>
  <si>
    <t>Прошел(-а) курсы по повышению квалификации [5736] / Форма прохождения [76666]</t>
  </si>
  <si>
    <t>Прошел(-а) курсы по повышению квалификации [5736] / Язык обучения [76667]</t>
  </si>
  <si>
    <t>Прошел(-а) курсы по повышению квалификации [5736] / Продолжительность курса, часы [76668]</t>
  </si>
  <si>
    <t>Прошел(-а) курсы по повышению квалификации [5736] / Дата начала курса [76669]</t>
  </si>
  <si>
    <t>Прошел(-а) курсы по повышению квалификации [5736] / Дата завершения [76670]</t>
  </si>
  <si>
    <t>Прошел(-а) курсы по повышению квалификации [5736] / № сертификата (диплома, грамоты) [76671]</t>
  </si>
  <si>
    <t>Преподает факультативный предмет [7051]</t>
  </si>
  <si>
    <t>В каких классах преподает [225]</t>
  </si>
  <si>
    <t>В каких классах больше часов [6380]</t>
  </si>
  <si>
    <t>Ведет предмет по дисциплинам естественно-математического цикла на английском языке [5680] / Предмет [74932]</t>
  </si>
  <si>
    <t>Ведет предмет по дисциплинам естественно-математического цикла на английском языке [5680] / Получает доплату [76664]</t>
  </si>
  <si>
    <t>Педагогический стаж по преподаванию на английском языке [5681]</t>
  </si>
  <si>
    <t>Учитель иностранного языка, прибывший из-за рубежа [6013]</t>
  </si>
  <si>
    <t>Учитель классов с вечерней формой обучения [243]</t>
  </si>
  <si>
    <t>Наличие классного руководства [7050]</t>
  </si>
  <si>
    <t>Документ, о прохождении курсов по повышению квалификации [training_courses]</t>
  </si>
  <si>
    <t>Уровень владения английским языком [425]</t>
  </si>
  <si>
    <t>Преподает или ведет воспитательный процесс детям с особыми образовательными потребностями [7063]</t>
  </si>
  <si>
    <t>Дата расторжения/прекращения трудового договора [234]</t>
  </si>
  <si>
    <t>Номер приказа о расторжении/прекращении трудового договора [6750]</t>
  </si>
  <si>
    <t>Причина расторжения/прекращения трудового договора [236]</t>
  </si>
  <si>
    <t>Приказ о расторжении/прекращении трудового договора [order_fire]</t>
  </si>
  <si>
    <t>Учебный год [ed_year_pers]</t>
  </si>
  <si>
    <t>Статус тестируемого [status_who_tested]</t>
  </si>
  <si>
    <t>Полученный балл [Test_score]</t>
  </si>
  <si>
    <t>Дата тестирования [Test_date]</t>
  </si>
  <si>
    <t>Номер приказа [order_number]</t>
  </si>
  <si>
    <t>Дата приказа [order_date]</t>
  </si>
  <si>
    <t>КОГАБАЕВА</t>
  </si>
  <si>
    <t>БИБИНУР</t>
  </si>
  <si>
    <t>БЕЙБИТОВНА</t>
  </si>
  <si>
    <t>женский</t>
  </si>
  <si>
    <t>КАЗАХСТАН</t>
  </si>
  <si>
    <t>Казахи</t>
  </si>
  <si>
    <t>невоеннообязан</t>
  </si>
  <si>
    <t>перешел на учительскую работу из других учреждений, организаций, не педагогов</t>
  </si>
  <si>
    <t>неопределенный</t>
  </si>
  <si>
    <t>работает в данной организации</t>
  </si>
  <si>
    <t>учитель/преподаватель</t>
  </si>
  <si>
    <t>штатный</t>
  </si>
  <si>
    <t>не имеет степени</t>
  </si>
  <si>
    <t>Высшее (педагогическое)</t>
  </si>
  <si>
    <t>педагогическое</t>
  </si>
  <si>
    <t>нет</t>
  </si>
  <si>
    <t>педагог-модератор</t>
  </si>
  <si>
    <t>Подтверждено в 2019 году</t>
  </si>
  <si>
    <t>[русский]</t>
  </si>
  <si>
    <t>История</t>
  </si>
  <si>
    <t>по специальности, полученной в ВУЗе</t>
  </si>
  <si>
    <t>заместитель директора по воспитательной работе</t>
  </si>
  <si>
    <t>Русский язык и литература</t>
  </si>
  <si>
    <t>ноутбук (личный)</t>
  </si>
  <si>
    <t>Да</t>
  </si>
  <si>
    <t>Личный</t>
  </si>
  <si>
    <t>Центр педагогического мастерства АОО «НИШ», АО НЦПК «Өрлеу» (Региональные филиалы АО  НЦПК«Өрлеу»), АО НЦПК «Өрлеу» (Региональные филиалы АО  НЦПК«Өрлеу»), Другие организации , Другие организации высшего и послевузовского образования</t>
  </si>
  <si>
    <t>История, Русский язык и литература, другие, другие, История</t>
  </si>
  <si>
    <t>В рамках обновленного содержания образования/ предмет, В рамках обновленного содержания образования/ предмет, В рамках обновленного содержания образования/ предмет, В рамках обновленного содержания образования/ предмет, Другие программы</t>
  </si>
  <si>
    <t>очная, очная, дистанционная, дистанционная, дистанционная</t>
  </si>
  <si>
    <t>русский, русский, русский, русский, русский</t>
  </si>
  <si>
    <t>80, 160, 80, 108, 282</t>
  </si>
  <si>
    <t>2018-06-18T00:00:00, 2019-04-29T00:00:00, 2020-05-25T00:00:00, 2020-07-13T00:00:00, 2020-10-26T00:00:00</t>
  </si>
  <si>
    <t>2018-06-29T00:00:00, 2020-05-24T00:00:00, 2020-06-05T00:00:00, 2020-07-24T00:00:00, 2020-12-25T00:00:00</t>
  </si>
  <si>
    <t>005020, БЖ №011788, 0340128, 00261, 786</t>
  </si>
  <si>
    <t>Религиоведение</t>
  </si>
  <si>
    <t>[5 класс, 8 класс, 10 класс, 11 класс, 7 класс, 9 класс]</t>
  </si>
  <si>
    <t>5-11(12)</t>
  </si>
  <si>
    <t>Elementary</t>
  </si>
  <si>
    <t>СИНИЦА</t>
  </si>
  <si>
    <t>ЮЛИЯ</t>
  </si>
  <si>
    <t>АЛЕКСАНДРОВНА</t>
  </si>
  <si>
    <t>Украинцы</t>
  </si>
  <si>
    <t>учитель начальных классов</t>
  </si>
  <si>
    <t>Техническое и профессиональное (педагогическое)</t>
  </si>
  <si>
    <t>Подтверждено в 2020 году</t>
  </si>
  <si>
    <t>начальное обучение</t>
  </si>
  <si>
    <t>по специальности, полученной в организации ТиПО</t>
  </si>
  <si>
    <t>Центр педагогического мастерства АОО «НИШ», АО НЦПК «Өрлеу» (Региональные филиалы АО  НЦПК«Өрлеу»)</t>
  </si>
  <si>
    <t>начальное обучение, другие</t>
  </si>
  <si>
    <t>В рамках обновленного содержания образования/ предмет, В рамках обновленного содержания образования/ предмет</t>
  </si>
  <si>
    <t>очная, дистанционная</t>
  </si>
  <si>
    <t>русский, русский</t>
  </si>
  <si>
    <t>120, 80</t>
  </si>
  <si>
    <t>2019-06-03T00:00:00, 2020-06-25T00:00:00</t>
  </si>
  <si>
    <t>2019-06-21T00:00:00, 2020-06-05T00:00:00</t>
  </si>
  <si>
    <t>015154, 0340130</t>
  </si>
  <si>
    <t>[4 класс, 1 класс]</t>
  </si>
  <si>
    <t>БООЛЬ</t>
  </si>
  <si>
    <t>СВЕТЛАНА</t>
  </si>
  <si>
    <t>ПЕТРОВНА</t>
  </si>
  <si>
    <t>Немцы</t>
  </si>
  <si>
    <t>Нет</t>
  </si>
  <si>
    <t>из педагогического колледжа</t>
  </si>
  <si>
    <t>воспитатель, предшкольных классов</t>
  </si>
  <si>
    <t>внутреннее совмещение</t>
  </si>
  <si>
    <t>Присвоено в 2020 году</t>
  </si>
  <si>
    <t>стационарный компьютер (личный)</t>
  </si>
  <si>
    <t>Центр педагогического мастерства АОО «НИШ», АО НЦПК «Өрлеу» (Региональные филиалы АО  НЦПК«Өрлеу»), АО НЦПК «Өрлеу» (Региональные филиалы АО  НЦПК«Өрлеу»), АО НЦПК «Өрлеу» (Региональные филиалы АО  НЦПК«Өрлеу»)</t>
  </si>
  <si>
    <t>другие, другие, другие, начальное обучение</t>
  </si>
  <si>
    <t>Предшкольная подготовка детей, Инклюзивное образование, В рамках обновленного содержания образования/ предмет, В рамках обновленного содержания образования/ предмет</t>
  </si>
  <si>
    <t>очная, дистанционная, дистанционная, дистанционная</t>
  </si>
  <si>
    <t>русский, русский, русский, русский</t>
  </si>
  <si>
    <t>120, 80, 80, 120</t>
  </si>
  <si>
    <t>2019-07-15T00:00:00, 2020-10-12T00:00:00, 2020-05-25T00:00:00, 2020-09-14T00:00:00</t>
  </si>
  <si>
    <t>2019-08-02T00:00:00, 2020-10-30T00:00:00, 2020-06-05T00:00:00, 2020-10-02T00:00:00</t>
  </si>
  <si>
    <t>000222, -, 0340129, БЖ№017088</t>
  </si>
  <si>
    <t>другие</t>
  </si>
  <si>
    <t>[]</t>
  </si>
  <si>
    <t>Beginner</t>
  </si>
  <si>
    <t>внешнее совмещение</t>
  </si>
  <si>
    <t>КЛУШОВА</t>
  </si>
  <si>
    <t>ШЫНАРА</t>
  </si>
  <si>
    <t>ЖОМАРТОВНА</t>
  </si>
  <si>
    <t>возвратился на педагогическую работу из числа бывших учителей</t>
  </si>
  <si>
    <t>педагог</t>
  </si>
  <si>
    <t>Информатика</t>
  </si>
  <si>
    <t>АО НЦПК «Өрлеу» (Региональные филиалы АО  НЦПК«Өрлеу»), АО НЦПК «Өрлеу» (Региональные филиалы АО  НЦПК«Өрлеу»), Другие организации</t>
  </si>
  <si>
    <t>другие, другие, другие</t>
  </si>
  <si>
    <t>В рамках обновленного содержания образования/ предмет, В рамках обновленного содержания образования/ предмет, Дошкольное воспитание и обучение</t>
  </si>
  <si>
    <t>дистанционная, дистанционная, дистанционная</t>
  </si>
  <si>
    <t>русский, русский, русский</t>
  </si>
  <si>
    <t>72, 80, 282</t>
  </si>
  <si>
    <t>2020-10-19T00:00:00, 2020-06-08T00:00:00, 2020-10-26T00:00:00</t>
  </si>
  <si>
    <t>2020-10-30T00:00:00, 2020-06-19T00:00:00, 2020-12-25T00:00:00</t>
  </si>
  <si>
    <t>0341825, 0340605, 748</t>
  </si>
  <si>
    <t>[4 класс, 6 класс, 10 класс, 11 класс, 9 класс, 7 класс, 5 класс, 8 класс, 3 класс]</t>
  </si>
  <si>
    <t>мужской</t>
  </si>
  <si>
    <t>Русские</t>
  </si>
  <si>
    <t>АЯПБЕРГЕНОВА</t>
  </si>
  <si>
    <t>АНАР</t>
  </si>
  <si>
    <t>АКБУЛАТОВНА</t>
  </si>
  <si>
    <t>другого района, города данной области</t>
  </si>
  <si>
    <t>педагог-исследователь</t>
  </si>
  <si>
    <t>География</t>
  </si>
  <si>
    <t>заместитель директора по учебной работе</t>
  </si>
  <si>
    <t>АО НЦПК «Өрлеу» (Региональные филиалы АО  НЦПК«Өрлеу»), Центр педагогического мастерства АОО «НИШ», Центр педагогического мастерства АОО «НИШ», АО НЦПК «Өрлеу» (Региональные филиалы АО  НЦПК«Өрлеу»), Другие организации , Другие организации</t>
  </si>
  <si>
    <t>История, История, другие, другие, другие, другие</t>
  </si>
  <si>
    <t>Модернизированные уровневые курсы, В рамках обновленного содержания образования/ предмет, Другие программы, В рамках обновленного содержания образования/ предмет, Другие программы, В рамках обновленного содержания образования/ предмет</t>
  </si>
  <si>
    <t>очная, очная, очная, дистанционная, дистанционная, дистанционная</t>
  </si>
  <si>
    <t>русский, русский, русский, русский, русский, русский</t>
  </si>
  <si>
    <t>80, 80, 80, 80, 24, 80</t>
  </si>
  <si>
    <t>2018-01-29T00:00:00, 2018-07-02T00:00:00, 2017-07-10T00:00:00, 2020-05-25T00:00:00, 2020-11-03T00:00:00, 2020-12-14T00:00:00</t>
  </si>
  <si>
    <t>2018-02-09T00:00:00, 2018-07-13T00:00:00, 2017-07-21T00:00:00, 2020-06-05T00:00:00, 2020-11-05T00:00:00, 2020-12-25T00:00:00</t>
  </si>
  <si>
    <t>0219494, 003410, Т№012646, 0340127, С20200003186, 078</t>
  </si>
  <si>
    <t>не преподает</t>
  </si>
  <si>
    <t>[7 класс, 9 класс, 10 класс, 6 класс, 8 класс, 11 класс]</t>
  </si>
  <si>
    <t>МАЛАФЕЕВА</t>
  </si>
  <si>
    <t>не служил в ВС</t>
  </si>
  <si>
    <t>педагог-эксперт</t>
  </si>
  <si>
    <t>Подтверждено в 2021 году</t>
  </si>
  <si>
    <t>Технология</t>
  </si>
  <si>
    <t>вожатый</t>
  </si>
  <si>
    <t>Центр педагогического мастерства АОО «НИШ», Другие организации , Другие организации , Другие организации</t>
  </si>
  <si>
    <t>Химия, Технология, Химия, Биология</t>
  </si>
  <si>
    <t>В рамках обновленного содержания образования/ предмет, Психологическое сопровождение, Другие программы, Другие программы</t>
  </si>
  <si>
    <t>очная, очная, очная, очная</t>
  </si>
  <si>
    <t>80, 80, 282, 282</t>
  </si>
  <si>
    <t>2017-06-05T00:00:00, 2016-05-26T00:00:00, 2018-09-17T00:00:00, 2019-04-08T00:00:00</t>
  </si>
  <si>
    <t>2017-06-16T00:00:00, 2016-06-04T00:00:00, 2018-11-16T00:00:00, 2019-06-07T00:00:00</t>
  </si>
  <si>
    <t>БЖ№054669, 542, 247, 407</t>
  </si>
  <si>
    <t>[7 класс, 8 класс, 9 класс, 5 класс, 6 класс, 1 класс]</t>
  </si>
  <si>
    <t>АХМЕТОВ</t>
  </si>
  <si>
    <t>МУРАТ</t>
  </si>
  <si>
    <t>ЖАКСЫЛЫКОВИЧ</t>
  </si>
  <si>
    <t>старший сержант</t>
  </si>
  <si>
    <t>из педагогического ВУЗа</t>
  </si>
  <si>
    <t>Подтверждено в 2018 году</t>
  </si>
  <si>
    <t>НВП</t>
  </si>
  <si>
    <t>Хозяйственный труд</t>
  </si>
  <si>
    <t>АО НЦПК «Өрлеу» (Региональные филиалы АО  НЦПК«Өрлеу»), Центр педагогического мастерства АОО «НИШ», АО НЦПК «Өрлеу» (Региональные филиалы АО  НЦПК«Өрлеу»), АО НЦПК «Өрлеу» (Региональные филиалы АО  НЦПК«Өрлеу»)</t>
  </si>
  <si>
    <t>НВП, Художественный труд , НВП, Изобразительное искусство/черчение</t>
  </si>
  <si>
    <t>В рамках обновленного содержания образования/ предмет, В рамках обновленного содержания образования/ предмет, В рамках обновленного содержания образования/ предмет, В рамках обновленного содержания образования/ предмет</t>
  </si>
  <si>
    <t>80, 40, 80, 40</t>
  </si>
  <si>
    <t>2016-10-17T00:00:00, 2018-08-13T00:00:00, 2018-04-02T00:00:00, 2016-07-11T00:00:00</t>
  </si>
  <si>
    <t>2016-10-28T00:00:00, 2018-08-18T00:00:00, 2018-04-13T00:00:00, 2016-07-16T00:00:00</t>
  </si>
  <si>
    <t>0155277, 000354, 0232992, 000153</t>
  </si>
  <si>
    <t>[10 класс, 11 класс, 4 класс, 3 класс]</t>
  </si>
  <si>
    <t>ШИНКОРЕНКО</t>
  </si>
  <si>
    <t>ИРИНА</t>
  </si>
  <si>
    <t>АНАТОЛЬЕВНА</t>
  </si>
  <si>
    <t>АО НЦПК «Өрлеу» (Региональные филиалы АО  НЦПК«Өрлеу»), Национальный научно-практический, образовательный и оздоровительный центр «Бобек» (ННПООЦ «Бобек»), АО НЦПК «Өрлеу» (Региональные филиалы АО  НЦПК«Өрлеу»), Другие организации</t>
  </si>
  <si>
    <t>начальное обучение, Самопознание, другие, Самопознание</t>
  </si>
  <si>
    <t>В рамках обновленного содержания образования/ предмет, В рамках обновленного содержания образования/ предмет, В рамках обновленного содержания образования/ предмет, Другие программы</t>
  </si>
  <si>
    <t>120, 340, 80, 282</t>
  </si>
  <si>
    <t>2016-03-28T00:00:00, 2017-02-06T00:00:00, 2019-01-28T00:00:00, 2018-05-14T00:00:00</t>
  </si>
  <si>
    <t>2016-04-15T00:00:00, 2017-04-14T00:00:00, 2019-02-08T00:00:00, 2018-07-13T00:00:00</t>
  </si>
  <si>
    <t>0074419, 0000946, 0255830, 177</t>
  </si>
  <si>
    <t>[3 класс, 2 класс]</t>
  </si>
  <si>
    <t>НУРМУХАМБЕТОВА</t>
  </si>
  <si>
    <t>АСЕМГУЛЬ</t>
  </si>
  <si>
    <t>МУРАТОВНА</t>
  </si>
  <si>
    <t>Английский язык</t>
  </si>
  <si>
    <t>АО НЦПК «Өрлеу» (Региональные филиалы АО  НЦПК«Өрлеу»)</t>
  </si>
  <si>
    <t>В рамках обновленного содержания образования/ предмет</t>
  </si>
  <si>
    <t>очная</t>
  </si>
  <si>
    <t>английский</t>
  </si>
  <si>
    <t>2017-03-28T00:00:00</t>
  </si>
  <si>
    <t>2017-04-22T00:00:00</t>
  </si>
  <si>
    <t>[1 класс, 3 класс, 5 класс, 7 класс, 9 класс, 11 класс, 2 класс, 4 класс, 6 класс, 8 класс, 10 класс]</t>
  </si>
  <si>
    <t>Pre-Intermediate</t>
  </si>
  <si>
    <t>ЛОБОДА</t>
  </si>
  <si>
    <t>ВИКТОРОВНА</t>
  </si>
  <si>
    <t>из непедагогического колледжа</t>
  </si>
  <si>
    <t>воспитатель, не ведущий преподавание</t>
  </si>
  <si>
    <t>вторая категория</t>
  </si>
  <si>
    <t>Присвоено в 2017 году</t>
  </si>
  <si>
    <t>Не проходил(а)</t>
  </si>
  <si>
    <t>БАКБЕРГЕНОВА</t>
  </si>
  <si>
    <t>КОЙСЫН</t>
  </si>
  <si>
    <t>АЛДАНОВНА</t>
  </si>
  <si>
    <t>Подтверждено в 2017 году</t>
  </si>
  <si>
    <t>Казахский язык и литература</t>
  </si>
  <si>
    <t>АО НЦПК «Өрлеу» (Региональные филиалы АО  НЦПК«Өрлеу»), АО НЦПК «Өрлеу» (Региональные филиалы АО  НЦПК«Өрлеу»)</t>
  </si>
  <si>
    <t>Казахский язык и литература, Казахский язык и литература</t>
  </si>
  <si>
    <t>В рамках обновленного содержания образования/ предмет, Базовые и профессиональные компетенции</t>
  </si>
  <si>
    <t>очная, очная</t>
  </si>
  <si>
    <t>казахский, казахский</t>
  </si>
  <si>
    <t>80, 160</t>
  </si>
  <si>
    <t>2016-11-28T00:00:00, 2016-03-28T00:00:00</t>
  </si>
  <si>
    <t>2016-12-09T00:00:00, 2016-04-22T00:00:00</t>
  </si>
  <si>
    <t>0156063, 0074531</t>
  </si>
  <si>
    <t>[3 класс, 4 класс, 9 класс, 5 класс]</t>
  </si>
  <si>
    <t>КЛУШОВ</t>
  </si>
  <si>
    <t>ЕРЛАН</t>
  </si>
  <si>
    <t>СЕРИККАЛИЕВИЧ</t>
  </si>
  <si>
    <t>Математика/алгебра/геометрия</t>
  </si>
  <si>
    <t>Математика/алгебра/геометрия, Математика/алгебра/геометрия</t>
  </si>
  <si>
    <t>80, 80</t>
  </si>
  <si>
    <t>2018-06-18T00:00:00, 2016-11-14T00:00:00</t>
  </si>
  <si>
    <t>2018-06-29T00:00:00, 2016-11-25T00:00:00</t>
  </si>
  <si>
    <t>012086, 0155822</t>
  </si>
  <si>
    <t>[8 класс, 9 класс, 10 класс, 11 класс]</t>
  </si>
  <si>
    <t>АЯПБЕРГЕНОВ</t>
  </si>
  <si>
    <t>САМАТ</t>
  </si>
  <si>
    <t>АЛЬЖАНОВИЧ</t>
  </si>
  <si>
    <t>младший сержант</t>
  </si>
  <si>
    <t>Физическая культура</t>
  </si>
  <si>
    <t>Физическая культура, другие, другие</t>
  </si>
  <si>
    <t>В рамках обновленного содержания образования в системе специального и инклюзивного образования/предмет, В рамках обновленного содержания образования/ предмет, Психологическое сопровождение</t>
  </si>
  <si>
    <t>очная, дистанционная, очная</t>
  </si>
  <si>
    <t>40, 80, 80</t>
  </si>
  <si>
    <t>2017-06-19T00:00:00, 2020-06-08T00:00:00, 2016-05-26T00:00:00</t>
  </si>
  <si>
    <t>2017-06-24T00:00:00, 2020-06-19T00:00:00, 2016-06-04T00:00:00</t>
  </si>
  <si>
    <t>002097, 0340604, 519</t>
  </si>
  <si>
    <t>[3 класс, 2 класс, 7 класс, 6 класс, 5 класс, 4 класс, 1 класс, 8 класс, 9 класс, 10 класс, 11 класс]</t>
  </si>
  <si>
    <t>из другой организации образования</t>
  </si>
  <si>
    <t>СЕЙТКАЗИН</t>
  </si>
  <si>
    <t>АЛДАНЫШ</t>
  </si>
  <si>
    <t>КУАНЫШЕВИЧ</t>
  </si>
  <si>
    <t>директор</t>
  </si>
  <si>
    <t>Присвоено в 2019 году</t>
  </si>
  <si>
    <t>АО НЦПК «Өрлеу» (Региональные филиалы АО  НЦПК«Өрлеу»), АО НЦПК «Өрлеу» (Региональные филиалы АО  НЦПК«Өрлеу»), Центр педагогического мастерства АОО «НИШ»</t>
  </si>
  <si>
    <t>другие, Самопознание, другие</t>
  </si>
  <si>
    <t>Для руководителей школ, Другие программы, Другие программы</t>
  </si>
  <si>
    <t>очная, очная, очная</t>
  </si>
  <si>
    <t>80, 72, 640</t>
  </si>
  <si>
    <t>2019-04-01T00:00:00, 2017-11-20T00:00:00, 2019-07-09T00:00:00</t>
  </si>
  <si>
    <t>2019-04-12T00:00:00, 2017-11-30T00:00:00, 2020-04-10T00:00:00</t>
  </si>
  <si>
    <t>0284319, 0221731, 005945</t>
  </si>
  <si>
    <t>КОРНИЛЬЦЕВА</t>
  </si>
  <si>
    <t>ЯНА</t>
  </si>
  <si>
    <t>СЕРГЕЕВНА</t>
  </si>
  <si>
    <t>находится в декретном отпуске</t>
  </si>
  <si>
    <t>ШУЛЬЦ</t>
  </si>
  <si>
    <t>РЕГИНА</t>
  </si>
  <si>
    <t>ЮРЬЕВНА</t>
  </si>
  <si>
    <t>педагог-психолог</t>
  </si>
  <si>
    <t>ЖУМАБАЕВ</t>
  </si>
  <si>
    <t>АЛИШЕР</t>
  </si>
  <si>
    <t>АЛЬБЕКОВИЧ</t>
  </si>
  <si>
    <t>Физика/Астрономия</t>
  </si>
  <si>
    <t>Физика/Астрономия , Математика/алгебра/геометрия, Математика/алгебра/геометрия</t>
  </si>
  <si>
    <t>В рамках обновленного содержания образования/ предмет, В рамках обновленного содержания образования/ предмет, Другие программы</t>
  </si>
  <si>
    <t>80, 80, 282</t>
  </si>
  <si>
    <t>2020-08-24T00:00:00, 2020-08-10T00:00:00, 2020-08-17T00:00:00</t>
  </si>
  <si>
    <t>2020-09-05T00:00:00, 2020-08-22T00:00:00, 2020-10-16T00:00:00</t>
  </si>
  <si>
    <t>008975, 021139, 696</t>
  </si>
  <si>
    <t>[6 класс, 8 класс, 11 класс, 9 класс, 5 класс, 7 класс]</t>
  </si>
  <si>
    <t>АЖГАЛИЕВА</t>
  </si>
  <si>
    <t>АЛЬБИНА</t>
  </si>
  <si>
    <t>НУРГАЛИЕВНА</t>
  </si>
  <si>
    <t>планшет (личный)</t>
  </si>
  <si>
    <t>[6 класс, 8 класс, 5 класс, 9 класс, 7 класс]</t>
  </si>
  <si>
    <t>АМАНЖОЛ</t>
  </si>
  <si>
    <t>АРАЙЛЫМ</t>
  </si>
  <si>
    <t>НҰРЛЫБЕКҚЫЗЫ</t>
  </si>
  <si>
    <t>из другой школы</t>
  </si>
  <si>
    <t>2018-10-29T00:00:00, 2016-03-28T00:00:00</t>
  </si>
  <si>
    <t>2018-11-09T00:00:00, 2016-04-22T00:00:00</t>
  </si>
  <si>
    <t>0254895, 0074531</t>
  </si>
  <si>
    <t>[6 класс, 2 класс, 1 класс, 7 класс, 0 класс, 8 класс]</t>
  </si>
  <si>
    <t>СЕРІКОВ</t>
  </si>
  <si>
    <t>ЗАҢҒАР</t>
  </si>
  <si>
    <t>ДАСТАНҰЛЫ</t>
  </si>
  <si>
    <t>Химия</t>
  </si>
  <si>
    <t>[6 класс, 5 класс, 7 класс, 8 класс, 9 класс, 10 класс]</t>
  </si>
  <si>
    <t>САПАХОВА</t>
  </si>
  <si>
    <t>АЛЬМИРА</t>
  </si>
  <si>
    <t>КАЙРАТОВНА</t>
  </si>
  <si>
    <t>Биология</t>
  </si>
  <si>
    <t>смартфон</t>
  </si>
  <si>
    <t>[8 класс, 10 класс, 7 класс, 9 класс, 11 класс]</t>
  </si>
  <si>
    <t>ЖУМАБАЕВА</t>
  </si>
  <si>
    <t>АСИЯ</t>
  </si>
  <si>
    <t>КУАНЫШЕВНА</t>
  </si>
  <si>
    <t>[5 класс, 11 класс, 10 класс]</t>
  </si>
  <si>
    <t>БЕКЖАНОВ</t>
  </si>
  <si>
    <t>МЕДЕТ</t>
  </si>
  <si>
    <t>ТЕМИРХАНОВИЧ</t>
  </si>
  <si>
    <t>Музыка</t>
  </si>
  <si>
    <t>музыкальный руководитель</t>
  </si>
  <si>
    <t>[2 класс, 4 класс, 6 класс, 1 класс, 3 класс, 5 класс]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</si>
</sst>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4"/>
  <sheetViews>
    <sheetView tabSelected="1" workbookViewId="0">
      <selection activeCell="K14" sqref="K14"/>
    </sheetView>
  </sheetViews>
  <sheetFormatPr defaultRowHeight="15" x14ac:dyDescent="0.25"/>
  <sheetData>
    <row r="1" spans="1:9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</row>
    <row r="2" spans="1:93" x14ac:dyDescent="0.25">
      <c r="A2" t="str">
        <f>"920927401036"</f>
        <v>920927401036</v>
      </c>
      <c r="B2" t="s">
        <v>93</v>
      </c>
      <c r="C2" t="s">
        <v>94</v>
      </c>
      <c r="D2" t="s">
        <v>95</v>
      </c>
      <c r="E2" s="1">
        <v>33874</v>
      </c>
      <c r="G2" t="s">
        <v>96</v>
      </c>
      <c r="H2" t="s">
        <v>97</v>
      </c>
      <c r="I2" t="s">
        <v>98</v>
      </c>
      <c r="N2" t="s">
        <v>99</v>
      </c>
      <c r="U2" t="str">
        <f>"2014-08-28T00:00:00"</f>
        <v>2014-08-28T00:00:00</v>
      </c>
      <c r="V2" t="str">
        <f>"242"</f>
        <v>242</v>
      </c>
      <c r="X2" t="s">
        <v>100</v>
      </c>
      <c r="Y2" t="s">
        <v>101</v>
      </c>
      <c r="AC2" t="s">
        <v>102</v>
      </c>
      <c r="AD2" t="s">
        <v>103</v>
      </c>
      <c r="AE2">
        <v>1</v>
      </c>
      <c r="AF2" t="s">
        <v>104</v>
      </c>
      <c r="AG2" t="s">
        <v>105</v>
      </c>
      <c r="AH2" t="s">
        <v>106</v>
      </c>
      <c r="AK2" t="s">
        <v>107</v>
      </c>
      <c r="AL2" t="s">
        <v>108</v>
      </c>
      <c r="AM2" t="str">
        <f>"0"</f>
        <v>0</v>
      </c>
      <c r="AN2" t="str">
        <f>"7"</f>
        <v>7</v>
      </c>
      <c r="AO2" t="str">
        <f>"6"</f>
        <v>6</v>
      </c>
      <c r="AP2" t="str">
        <f>"6"</f>
        <v>6</v>
      </c>
      <c r="AQ2" t="str">
        <f>"7"</f>
        <v>7</v>
      </c>
      <c r="AR2" t="str">
        <f>"askhat-bibinur@mail.ru"</f>
        <v>askhat-bibinur@mail.ru</v>
      </c>
      <c r="AS2" t="str">
        <f>"87133126108"</f>
        <v>87133126108</v>
      </c>
      <c r="AT2" t="s">
        <v>109</v>
      </c>
      <c r="AU2" t="s">
        <v>110</v>
      </c>
      <c r="AV2" t="s">
        <v>111</v>
      </c>
      <c r="AW2" t="s">
        <v>112</v>
      </c>
      <c r="AX2" t="s">
        <v>113</v>
      </c>
      <c r="AY2">
        <v>0.5</v>
      </c>
      <c r="AZ2" t="s">
        <v>114</v>
      </c>
      <c r="BA2">
        <v>0.5</v>
      </c>
      <c r="BB2" t="s">
        <v>115</v>
      </c>
      <c r="BC2">
        <v>0.3</v>
      </c>
      <c r="BD2" t="s">
        <v>116</v>
      </c>
      <c r="BH2" t="s">
        <v>117</v>
      </c>
      <c r="BI2" t="s">
        <v>118</v>
      </c>
      <c r="BK2" t="s">
        <v>119</v>
      </c>
      <c r="BL2" t="s">
        <v>120</v>
      </c>
      <c r="BM2" t="s">
        <v>121</v>
      </c>
      <c r="BN2" t="s">
        <v>122</v>
      </c>
      <c r="BO2" t="s">
        <v>123</v>
      </c>
      <c r="BP2" t="s">
        <v>124</v>
      </c>
      <c r="BQ2" t="s">
        <v>125</v>
      </c>
      <c r="BR2" t="s">
        <v>126</v>
      </c>
      <c r="BS2" t="s">
        <v>127</v>
      </c>
      <c r="BT2" t="s">
        <v>128</v>
      </c>
      <c r="BU2" t="s">
        <v>129</v>
      </c>
      <c r="BV2" t="s">
        <v>130</v>
      </c>
      <c r="BY2" t="str">
        <f t="shared" ref="BY2:BY9" si="0">"0"</f>
        <v>0</v>
      </c>
      <c r="CB2" t="s">
        <v>117</v>
      </c>
      <c r="CD2" t="s">
        <v>131</v>
      </c>
      <c r="CE2" t="s">
        <v>108</v>
      </c>
    </row>
    <row r="3" spans="1:93" x14ac:dyDescent="0.25">
      <c r="A3" t="str">
        <f>"890403450621"</f>
        <v>890403450621</v>
      </c>
      <c r="B3" t="s">
        <v>132</v>
      </c>
      <c r="C3" t="s">
        <v>133</v>
      </c>
      <c r="D3" t="s">
        <v>134</v>
      </c>
      <c r="E3" s="1">
        <v>32601</v>
      </c>
      <c r="G3" t="s">
        <v>96</v>
      </c>
      <c r="H3" t="s">
        <v>97</v>
      </c>
      <c r="I3" t="s">
        <v>135</v>
      </c>
      <c r="N3" t="s">
        <v>99</v>
      </c>
      <c r="U3" t="str">
        <f>"2016-08-16T00:00:00"</f>
        <v>2016-08-16T00:00:00</v>
      </c>
      <c r="V3" t="str">
        <f>"129"</f>
        <v>129</v>
      </c>
      <c r="X3" t="s">
        <v>100</v>
      </c>
      <c r="Y3" t="s">
        <v>101</v>
      </c>
      <c r="AC3" t="s">
        <v>102</v>
      </c>
      <c r="AD3" t="s">
        <v>136</v>
      </c>
      <c r="AE3">
        <v>1.2</v>
      </c>
      <c r="AF3" t="s">
        <v>104</v>
      </c>
      <c r="AG3" t="s">
        <v>105</v>
      </c>
      <c r="AH3" t="s">
        <v>137</v>
      </c>
      <c r="AK3" t="s">
        <v>107</v>
      </c>
      <c r="AL3" t="s">
        <v>108</v>
      </c>
      <c r="AM3" t="str">
        <f>"3"</f>
        <v>3</v>
      </c>
      <c r="AN3" t="str">
        <f>"8"</f>
        <v>8</v>
      </c>
      <c r="AO3" t="str">
        <f>"5"</f>
        <v>5</v>
      </c>
      <c r="AP3" t="str">
        <f>"5"</f>
        <v>5</v>
      </c>
      <c r="AQ3" t="str">
        <f>"5"</f>
        <v>5</v>
      </c>
      <c r="AR3" t="str">
        <f>"yulia_sinitza89@mail.ru"</f>
        <v>yulia_sinitza89@mail.ru</v>
      </c>
      <c r="AS3" t="str">
        <f>"87133126105"</f>
        <v>87133126105</v>
      </c>
      <c r="AT3" t="s">
        <v>109</v>
      </c>
      <c r="AU3" t="s">
        <v>138</v>
      </c>
      <c r="AV3" t="s">
        <v>111</v>
      </c>
      <c r="AW3" t="s">
        <v>139</v>
      </c>
      <c r="AX3" t="s">
        <v>140</v>
      </c>
      <c r="AY3">
        <v>1.2</v>
      </c>
      <c r="AZ3" t="s">
        <v>108</v>
      </c>
      <c r="BA3">
        <v>0</v>
      </c>
      <c r="BD3" t="s">
        <v>116</v>
      </c>
      <c r="BH3" t="s">
        <v>117</v>
      </c>
      <c r="BI3" t="s">
        <v>118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149</v>
      </c>
      <c r="BT3" t="s">
        <v>139</v>
      </c>
      <c r="BU3" t="s">
        <v>150</v>
      </c>
      <c r="BV3" s="2">
        <v>44652</v>
      </c>
      <c r="BY3" t="str">
        <f t="shared" si="0"/>
        <v>0</v>
      </c>
      <c r="CB3" t="s">
        <v>117</v>
      </c>
      <c r="CD3" t="s">
        <v>131</v>
      </c>
      <c r="CE3" t="s">
        <v>108</v>
      </c>
    </row>
    <row r="4" spans="1:93" x14ac:dyDescent="0.25">
      <c r="A4" t="str">
        <f>"861123401639"</f>
        <v>861123401639</v>
      </c>
      <c r="B4" t="s">
        <v>151</v>
      </c>
      <c r="C4" t="s">
        <v>152</v>
      </c>
      <c r="D4" t="s">
        <v>153</v>
      </c>
      <c r="E4" s="1">
        <v>31739</v>
      </c>
      <c r="G4" t="s">
        <v>96</v>
      </c>
      <c r="H4" t="s">
        <v>97</v>
      </c>
      <c r="I4" t="s">
        <v>154</v>
      </c>
      <c r="N4" t="s">
        <v>99</v>
      </c>
      <c r="O4" t="s">
        <v>155</v>
      </c>
      <c r="U4" t="str">
        <f>"2015-09-05T00:00:00"</f>
        <v>2015-09-05T00:00:00</v>
      </c>
      <c r="V4" t="str">
        <f>"139"</f>
        <v>139</v>
      </c>
      <c r="X4" t="s">
        <v>156</v>
      </c>
      <c r="Y4" t="s">
        <v>101</v>
      </c>
      <c r="AC4" t="s">
        <v>102</v>
      </c>
      <c r="AD4" t="s">
        <v>157</v>
      </c>
      <c r="AE4">
        <v>0.6</v>
      </c>
      <c r="AF4" t="s">
        <v>158</v>
      </c>
      <c r="AG4" t="s">
        <v>105</v>
      </c>
      <c r="AH4" t="s">
        <v>137</v>
      </c>
      <c r="AK4" t="s">
        <v>107</v>
      </c>
      <c r="AL4" t="s">
        <v>108</v>
      </c>
      <c r="AM4" t="str">
        <f>"8"</f>
        <v>8</v>
      </c>
      <c r="AN4" t="str">
        <f>"14"</f>
        <v>14</v>
      </c>
      <c r="AO4" t="str">
        <f>"6"</f>
        <v>6</v>
      </c>
      <c r="AP4" t="str">
        <f>"6"</f>
        <v>6</v>
      </c>
      <c r="AQ4" t="str">
        <f>"6"</f>
        <v>6</v>
      </c>
      <c r="AR4" t="str">
        <f>"Sveta_bool_86@mail.ru"</f>
        <v>Sveta_bool_86@mail.ru</v>
      </c>
      <c r="AS4" t="str">
        <f>"87133126108"</f>
        <v>87133126108</v>
      </c>
      <c r="AT4" t="s">
        <v>109</v>
      </c>
      <c r="AU4" t="s">
        <v>159</v>
      </c>
      <c r="AV4" t="s">
        <v>111</v>
      </c>
      <c r="AZ4" t="s">
        <v>108</v>
      </c>
      <c r="BA4">
        <v>0</v>
      </c>
      <c r="BD4" t="s">
        <v>160</v>
      </c>
      <c r="BH4" t="s">
        <v>117</v>
      </c>
      <c r="BI4" t="s">
        <v>118</v>
      </c>
      <c r="BK4" t="s">
        <v>161</v>
      </c>
      <c r="BL4" t="s">
        <v>162</v>
      </c>
      <c r="BM4" t="s">
        <v>163</v>
      </c>
      <c r="BN4" t="s">
        <v>164</v>
      </c>
      <c r="BO4" t="s">
        <v>165</v>
      </c>
      <c r="BP4" t="s">
        <v>166</v>
      </c>
      <c r="BQ4" t="s">
        <v>167</v>
      </c>
      <c r="BR4" t="s">
        <v>168</v>
      </c>
      <c r="BS4" t="s">
        <v>169</v>
      </c>
      <c r="BT4" t="s">
        <v>170</v>
      </c>
      <c r="BU4" t="s">
        <v>171</v>
      </c>
      <c r="BY4" t="str">
        <f t="shared" si="0"/>
        <v>0</v>
      </c>
      <c r="CB4" t="s">
        <v>117</v>
      </c>
      <c r="CD4" t="s">
        <v>172</v>
      </c>
      <c r="CE4" t="s">
        <v>108</v>
      </c>
    </row>
    <row r="5" spans="1:93" x14ac:dyDescent="0.25">
      <c r="A5" t="str">
        <f>"920802400503"</f>
        <v>920802400503</v>
      </c>
      <c r="B5" t="s">
        <v>174</v>
      </c>
      <c r="C5" t="s">
        <v>175</v>
      </c>
      <c r="D5" t="s">
        <v>176</v>
      </c>
      <c r="E5" s="1">
        <v>33818</v>
      </c>
      <c r="G5" t="s">
        <v>96</v>
      </c>
      <c r="H5" t="s">
        <v>97</v>
      </c>
      <c r="I5" t="s">
        <v>98</v>
      </c>
      <c r="N5" t="s">
        <v>99</v>
      </c>
      <c r="U5" t="str">
        <f>"2012-08-31T00:00:00"</f>
        <v>2012-08-31T00:00:00</v>
      </c>
      <c r="V5" t="str">
        <f>"405"</f>
        <v>405</v>
      </c>
      <c r="X5" t="s">
        <v>177</v>
      </c>
      <c r="Y5" t="s">
        <v>101</v>
      </c>
      <c r="AC5" t="s">
        <v>102</v>
      </c>
      <c r="AD5" t="s">
        <v>103</v>
      </c>
      <c r="AE5">
        <v>0.7</v>
      </c>
      <c r="AF5" t="s">
        <v>104</v>
      </c>
      <c r="AG5" t="s">
        <v>105</v>
      </c>
      <c r="AH5" t="s">
        <v>106</v>
      </c>
      <c r="AK5" t="s">
        <v>107</v>
      </c>
      <c r="AL5" t="s">
        <v>108</v>
      </c>
      <c r="AM5" t="str">
        <f>"1"</f>
        <v>1</v>
      </c>
      <c r="AN5" t="str">
        <f>"10"</f>
        <v>10</v>
      </c>
      <c r="AO5" t="str">
        <f>"9"</f>
        <v>9</v>
      </c>
      <c r="AP5" t="str">
        <f>"9"</f>
        <v>9</v>
      </c>
      <c r="AQ5" t="str">
        <f>"9"</f>
        <v>9</v>
      </c>
      <c r="AR5" t="str">
        <f>"shynara_erlan9282@mail.ru"</f>
        <v>shynara_erlan9282@mail.ru</v>
      </c>
      <c r="AS5" t="str">
        <f>"87133126115"</f>
        <v>87133126115</v>
      </c>
      <c r="AT5" t="s">
        <v>178</v>
      </c>
      <c r="AV5" t="s">
        <v>111</v>
      </c>
      <c r="AW5" t="s">
        <v>179</v>
      </c>
      <c r="AX5" t="s">
        <v>113</v>
      </c>
      <c r="AY5">
        <v>0.7</v>
      </c>
      <c r="AZ5" t="s">
        <v>108</v>
      </c>
      <c r="BA5">
        <v>0</v>
      </c>
      <c r="BD5" t="s">
        <v>116</v>
      </c>
      <c r="BH5" t="s">
        <v>117</v>
      </c>
      <c r="BI5" t="s">
        <v>118</v>
      </c>
      <c r="BK5" t="s">
        <v>180</v>
      </c>
      <c r="BL5" t="s">
        <v>181</v>
      </c>
      <c r="BM5" t="s">
        <v>182</v>
      </c>
      <c r="BN5" t="s">
        <v>183</v>
      </c>
      <c r="BO5" t="s">
        <v>184</v>
      </c>
      <c r="BP5" t="s">
        <v>185</v>
      </c>
      <c r="BQ5" t="s">
        <v>186</v>
      </c>
      <c r="BR5" t="s">
        <v>187</v>
      </c>
      <c r="BS5" t="s">
        <v>188</v>
      </c>
      <c r="BT5" t="s">
        <v>179</v>
      </c>
      <c r="BU5" t="s">
        <v>189</v>
      </c>
      <c r="BV5" t="s">
        <v>130</v>
      </c>
      <c r="BY5" t="str">
        <f t="shared" si="0"/>
        <v>0</v>
      </c>
      <c r="CB5" t="s">
        <v>117</v>
      </c>
      <c r="CD5" t="s">
        <v>131</v>
      </c>
      <c r="CE5" t="s">
        <v>108</v>
      </c>
    </row>
    <row r="6" spans="1:93" x14ac:dyDescent="0.25">
      <c r="A6" t="str">
        <f>"850215401684"</f>
        <v>850215401684</v>
      </c>
      <c r="B6" t="s">
        <v>192</v>
      </c>
      <c r="C6" t="s">
        <v>193</v>
      </c>
      <c r="D6" t="s">
        <v>194</v>
      </c>
      <c r="E6" s="1">
        <v>31093</v>
      </c>
      <c r="G6" t="s">
        <v>96</v>
      </c>
      <c r="H6" t="s">
        <v>97</v>
      </c>
      <c r="I6" t="s">
        <v>98</v>
      </c>
      <c r="N6" t="s">
        <v>99</v>
      </c>
      <c r="U6" t="str">
        <f>"2016-08-31T00:00:00"</f>
        <v>2016-08-31T00:00:00</v>
      </c>
      <c r="V6" t="str">
        <f>"№133"</f>
        <v>№133</v>
      </c>
      <c r="X6" t="s">
        <v>195</v>
      </c>
      <c r="Y6" t="s">
        <v>101</v>
      </c>
      <c r="AC6" t="s">
        <v>102</v>
      </c>
      <c r="AD6" t="s">
        <v>103</v>
      </c>
      <c r="AE6">
        <v>0.5</v>
      </c>
      <c r="AF6" t="s">
        <v>104</v>
      </c>
      <c r="AG6" t="s">
        <v>105</v>
      </c>
      <c r="AH6" t="s">
        <v>106</v>
      </c>
      <c r="AK6" t="s">
        <v>107</v>
      </c>
      <c r="AL6" t="s">
        <v>108</v>
      </c>
      <c r="AM6" t="str">
        <f>"8"</f>
        <v>8</v>
      </c>
      <c r="AN6" t="str">
        <f>"13"</f>
        <v>13</v>
      </c>
      <c r="AO6" t="str">
        <f>"12"</f>
        <v>12</v>
      </c>
      <c r="AP6" t="str">
        <f>"12"</f>
        <v>12</v>
      </c>
      <c r="AQ6" t="str">
        <f>"5"</f>
        <v>5</v>
      </c>
      <c r="AR6" t="str">
        <f>"anara_samat_2013@mail.ru"</f>
        <v>anara_samat_2013@mail.ru</v>
      </c>
      <c r="AS6" t="str">
        <f>"87715998185"</f>
        <v>87715998185</v>
      </c>
      <c r="AT6" t="s">
        <v>196</v>
      </c>
      <c r="AU6" t="s">
        <v>138</v>
      </c>
      <c r="AV6" t="s">
        <v>111</v>
      </c>
      <c r="AW6" t="s">
        <v>197</v>
      </c>
      <c r="AX6" t="s">
        <v>113</v>
      </c>
      <c r="AY6">
        <v>0.5</v>
      </c>
      <c r="AZ6" t="s">
        <v>198</v>
      </c>
      <c r="BA6">
        <v>0.5</v>
      </c>
      <c r="BB6" t="s">
        <v>112</v>
      </c>
      <c r="BC6">
        <v>0.4</v>
      </c>
      <c r="BD6" t="s">
        <v>116</v>
      </c>
      <c r="BH6" t="s">
        <v>117</v>
      </c>
      <c r="BI6" t="s">
        <v>118</v>
      </c>
      <c r="BK6" t="s">
        <v>199</v>
      </c>
      <c r="BL6" t="s">
        <v>200</v>
      </c>
      <c r="BM6" t="s">
        <v>201</v>
      </c>
      <c r="BN6" t="s">
        <v>202</v>
      </c>
      <c r="BO6" t="s">
        <v>203</v>
      </c>
      <c r="BP6" t="s">
        <v>204</v>
      </c>
      <c r="BQ6" t="s">
        <v>205</v>
      </c>
      <c r="BR6" t="s">
        <v>206</v>
      </c>
      <c r="BS6" t="s">
        <v>207</v>
      </c>
      <c r="BT6" t="s">
        <v>208</v>
      </c>
      <c r="BU6" t="s">
        <v>209</v>
      </c>
      <c r="BV6" t="s">
        <v>130</v>
      </c>
      <c r="BY6" t="str">
        <f t="shared" si="0"/>
        <v>0</v>
      </c>
      <c r="CB6" t="s">
        <v>155</v>
      </c>
      <c r="CD6" t="s">
        <v>172</v>
      </c>
      <c r="CE6" t="s">
        <v>108</v>
      </c>
    </row>
    <row r="7" spans="1:93" x14ac:dyDescent="0.25">
      <c r="A7" t="str">
        <f>"650201401150"</f>
        <v>650201401150</v>
      </c>
      <c r="B7" t="s">
        <v>210</v>
      </c>
      <c r="C7" t="s">
        <v>152</v>
      </c>
      <c r="D7" t="s">
        <v>153</v>
      </c>
      <c r="E7" s="1">
        <v>23774</v>
      </c>
      <c r="G7" t="s">
        <v>96</v>
      </c>
      <c r="H7" t="s">
        <v>97</v>
      </c>
      <c r="I7" t="s">
        <v>191</v>
      </c>
      <c r="N7" t="s">
        <v>211</v>
      </c>
      <c r="U7" t="str">
        <f>"1985-09-08T00:00:00"</f>
        <v>1985-09-08T00:00:00</v>
      </c>
      <c r="V7" t="str">
        <f>"№67"</f>
        <v>№67</v>
      </c>
      <c r="X7" t="s">
        <v>156</v>
      </c>
      <c r="Y7" t="s">
        <v>101</v>
      </c>
      <c r="AC7" t="s">
        <v>102</v>
      </c>
      <c r="AD7" t="s">
        <v>103</v>
      </c>
      <c r="AE7">
        <v>1</v>
      </c>
      <c r="AF7" t="s">
        <v>104</v>
      </c>
      <c r="AG7" t="s">
        <v>105</v>
      </c>
      <c r="AH7" t="s">
        <v>137</v>
      </c>
      <c r="AK7" t="s">
        <v>107</v>
      </c>
      <c r="AL7" t="s">
        <v>108</v>
      </c>
      <c r="AM7" t="str">
        <f>"1"</f>
        <v>1</v>
      </c>
      <c r="AN7" t="str">
        <f>"37"</f>
        <v>37</v>
      </c>
      <c r="AO7" t="str">
        <f>"37"</f>
        <v>37</v>
      </c>
      <c r="AP7" t="str">
        <f>"37"</f>
        <v>37</v>
      </c>
      <c r="AQ7" t="str">
        <f>"36"</f>
        <v>36</v>
      </c>
      <c r="AR7" t="str">
        <f>"malafeeva.65@list.ru"</f>
        <v>malafeeva.65@list.ru</v>
      </c>
      <c r="AS7" t="str">
        <f t="shared" ref="AS7:AS13" si="1">"87133126108"</f>
        <v>87133126108</v>
      </c>
      <c r="AT7" t="s">
        <v>212</v>
      </c>
      <c r="AU7" t="s">
        <v>213</v>
      </c>
      <c r="AV7" t="s">
        <v>111</v>
      </c>
      <c r="AW7" t="s">
        <v>214</v>
      </c>
      <c r="AX7" t="s">
        <v>140</v>
      </c>
      <c r="AY7">
        <v>0.5</v>
      </c>
      <c r="AZ7" t="s">
        <v>215</v>
      </c>
      <c r="BA7">
        <v>0.5</v>
      </c>
      <c r="BD7" t="s">
        <v>160</v>
      </c>
      <c r="BH7" t="s">
        <v>117</v>
      </c>
      <c r="BI7" t="s">
        <v>118</v>
      </c>
      <c r="BK7" t="s">
        <v>216</v>
      </c>
      <c r="BL7" t="s">
        <v>217</v>
      </c>
      <c r="BM7" t="s">
        <v>218</v>
      </c>
      <c r="BN7" t="s">
        <v>219</v>
      </c>
      <c r="BO7" t="s">
        <v>165</v>
      </c>
      <c r="BP7" t="s">
        <v>220</v>
      </c>
      <c r="BQ7" t="s">
        <v>221</v>
      </c>
      <c r="BR7" t="s">
        <v>222</v>
      </c>
      <c r="BS7" t="s">
        <v>223</v>
      </c>
      <c r="BT7" t="s">
        <v>208</v>
      </c>
      <c r="BU7" t="s">
        <v>224</v>
      </c>
      <c r="BV7" t="s">
        <v>130</v>
      </c>
      <c r="BY7" t="str">
        <f t="shared" si="0"/>
        <v>0</v>
      </c>
      <c r="CB7" t="s">
        <v>117</v>
      </c>
      <c r="CD7" t="s">
        <v>131</v>
      </c>
      <c r="CE7" t="s">
        <v>108</v>
      </c>
    </row>
    <row r="8" spans="1:93" x14ac:dyDescent="0.25">
      <c r="A8" t="str">
        <f>"660103300620"</f>
        <v>660103300620</v>
      </c>
      <c r="B8" t="s">
        <v>225</v>
      </c>
      <c r="C8" t="s">
        <v>226</v>
      </c>
      <c r="D8" t="s">
        <v>227</v>
      </c>
      <c r="E8" s="1">
        <v>24110</v>
      </c>
      <c r="G8" t="s">
        <v>190</v>
      </c>
      <c r="H8" t="s">
        <v>97</v>
      </c>
      <c r="I8" t="s">
        <v>98</v>
      </c>
      <c r="N8" t="s">
        <v>228</v>
      </c>
      <c r="U8" t="str">
        <f>"2006-10-10T00:00:00"</f>
        <v>2006-10-10T00:00:00</v>
      </c>
      <c r="V8" t="str">
        <f>"19"</f>
        <v>19</v>
      </c>
      <c r="X8" t="s">
        <v>229</v>
      </c>
      <c r="Y8" t="s">
        <v>101</v>
      </c>
      <c r="AC8" t="s">
        <v>102</v>
      </c>
      <c r="AD8" t="s">
        <v>103</v>
      </c>
      <c r="AE8">
        <v>1</v>
      </c>
      <c r="AF8" t="s">
        <v>104</v>
      </c>
      <c r="AG8" t="s">
        <v>105</v>
      </c>
      <c r="AH8" t="s">
        <v>106</v>
      </c>
      <c r="AK8" t="s">
        <v>107</v>
      </c>
      <c r="AL8" t="s">
        <v>108</v>
      </c>
      <c r="AM8" t="str">
        <f>"23"</f>
        <v>23</v>
      </c>
      <c r="AN8" t="str">
        <f>"37"</f>
        <v>37</v>
      </c>
      <c r="AO8" t="str">
        <f>"17"</f>
        <v>17</v>
      </c>
      <c r="AP8" t="str">
        <f>"17"</f>
        <v>17</v>
      </c>
      <c r="AQ8" t="str">
        <f>"14"</f>
        <v>14</v>
      </c>
      <c r="AR8" t="str">
        <f>"Murat_Zhaksilikovich777@mail.ru"</f>
        <v>Murat_Zhaksilikovich777@mail.ru</v>
      </c>
      <c r="AS8" t="str">
        <f t="shared" si="1"/>
        <v>87133126108</v>
      </c>
      <c r="AT8" t="s">
        <v>212</v>
      </c>
      <c r="AU8" t="s">
        <v>230</v>
      </c>
      <c r="AV8" t="s">
        <v>111</v>
      </c>
      <c r="AW8" t="s">
        <v>231</v>
      </c>
      <c r="AX8" t="s">
        <v>113</v>
      </c>
      <c r="AY8">
        <v>1</v>
      </c>
      <c r="AZ8" t="s">
        <v>103</v>
      </c>
      <c r="BA8">
        <v>0.2</v>
      </c>
      <c r="BB8" t="s">
        <v>232</v>
      </c>
      <c r="BC8">
        <v>0.2</v>
      </c>
      <c r="BD8" t="s">
        <v>160</v>
      </c>
      <c r="BH8" t="s">
        <v>117</v>
      </c>
      <c r="BI8" t="s">
        <v>118</v>
      </c>
      <c r="BK8" t="s">
        <v>233</v>
      </c>
      <c r="BL8" t="s">
        <v>234</v>
      </c>
      <c r="BM8" t="s">
        <v>235</v>
      </c>
      <c r="BN8" t="s">
        <v>219</v>
      </c>
      <c r="BO8" t="s">
        <v>165</v>
      </c>
      <c r="BP8" t="s">
        <v>236</v>
      </c>
      <c r="BQ8" t="s">
        <v>237</v>
      </c>
      <c r="BR8" t="s">
        <v>238</v>
      </c>
      <c r="BS8" t="s">
        <v>239</v>
      </c>
      <c r="BT8" t="s">
        <v>231</v>
      </c>
      <c r="BU8" t="s">
        <v>240</v>
      </c>
      <c r="BV8" t="s">
        <v>130</v>
      </c>
      <c r="BY8" t="str">
        <f t="shared" si="0"/>
        <v>0</v>
      </c>
      <c r="CB8" t="s">
        <v>155</v>
      </c>
      <c r="CD8" t="s">
        <v>131</v>
      </c>
      <c r="CE8" t="s">
        <v>108</v>
      </c>
    </row>
    <row r="9" spans="1:93" x14ac:dyDescent="0.25">
      <c r="A9" t="str">
        <f>"620105401807"</f>
        <v>620105401807</v>
      </c>
      <c r="B9" t="s">
        <v>241</v>
      </c>
      <c r="C9" t="s">
        <v>242</v>
      </c>
      <c r="D9" t="s">
        <v>243</v>
      </c>
      <c r="E9" s="1">
        <v>22651</v>
      </c>
      <c r="G9" t="s">
        <v>96</v>
      </c>
      <c r="H9" t="s">
        <v>97</v>
      </c>
      <c r="I9" t="s">
        <v>135</v>
      </c>
      <c r="N9" t="s">
        <v>211</v>
      </c>
      <c r="U9" t="str">
        <f>"1998-08-01T00:00:00"</f>
        <v>1998-08-01T00:00:00</v>
      </c>
      <c r="V9" t="str">
        <f>"34"</f>
        <v>34</v>
      </c>
      <c r="X9" t="s">
        <v>156</v>
      </c>
      <c r="Y9" t="s">
        <v>101</v>
      </c>
      <c r="AC9" t="s">
        <v>102</v>
      </c>
      <c r="AD9" t="s">
        <v>136</v>
      </c>
      <c r="AE9">
        <v>1</v>
      </c>
      <c r="AF9" t="s">
        <v>104</v>
      </c>
      <c r="AG9" t="s">
        <v>105</v>
      </c>
      <c r="AH9" t="s">
        <v>137</v>
      </c>
      <c r="AK9" t="s">
        <v>107</v>
      </c>
      <c r="AL9" t="s">
        <v>108</v>
      </c>
      <c r="AM9" t="str">
        <f>"7"</f>
        <v>7</v>
      </c>
      <c r="AN9" t="str">
        <f>"30"</f>
        <v>30</v>
      </c>
      <c r="AO9" t="str">
        <f>"29"</f>
        <v>29</v>
      </c>
      <c r="AP9" t="str">
        <f>"29"</f>
        <v>29</v>
      </c>
      <c r="AQ9" t="str">
        <f>"23"</f>
        <v>23</v>
      </c>
      <c r="AR9" t="str">
        <f>"Shinkorenkostrelchenko@mail.ru"</f>
        <v>Shinkorenkostrelchenko@mail.ru</v>
      </c>
      <c r="AS9" t="str">
        <f t="shared" si="1"/>
        <v>87133126108</v>
      </c>
      <c r="AT9" t="s">
        <v>212</v>
      </c>
      <c r="AU9" t="s">
        <v>110</v>
      </c>
      <c r="AV9" t="s">
        <v>111</v>
      </c>
      <c r="AW9" t="s">
        <v>139</v>
      </c>
      <c r="AX9" t="s">
        <v>140</v>
      </c>
      <c r="AY9">
        <v>1</v>
      </c>
      <c r="AZ9" t="s">
        <v>108</v>
      </c>
      <c r="BA9">
        <v>0</v>
      </c>
      <c r="BD9" t="s">
        <v>160</v>
      </c>
      <c r="BH9" t="s">
        <v>117</v>
      </c>
      <c r="BI9" t="s">
        <v>118</v>
      </c>
      <c r="BK9" t="s">
        <v>244</v>
      </c>
      <c r="BL9" t="s">
        <v>245</v>
      </c>
      <c r="BM9" t="s">
        <v>246</v>
      </c>
      <c r="BN9" t="s">
        <v>219</v>
      </c>
      <c r="BO9" t="s">
        <v>165</v>
      </c>
      <c r="BP9" t="s">
        <v>247</v>
      </c>
      <c r="BQ9" t="s">
        <v>248</v>
      </c>
      <c r="BR9" t="s">
        <v>249</v>
      </c>
      <c r="BS9" t="s">
        <v>250</v>
      </c>
      <c r="BT9" t="s">
        <v>139</v>
      </c>
      <c r="BU9" t="s">
        <v>251</v>
      </c>
      <c r="BV9" s="2">
        <v>44652</v>
      </c>
      <c r="BY9" t="str">
        <f t="shared" si="0"/>
        <v>0</v>
      </c>
      <c r="CB9" t="s">
        <v>117</v>
      </c>
      <c r="CD9" t="s">
        <v>131</v>
      </c>
      <c r="CE9" t="s">
        <v>108</v>
      </c>
    </row>
    <row r="10" spans="1:93" x14ac:dyDescent="0.25">
      <c r="A10" t="str">
        <f>"910929401677"</f>
        <v>910929401677</v>
      </c>
      <c r="B10" t="s">
        <v>252</v>
      </c>
      <c r="C10" t="s">
        <v>253</v>
      </c>
      <c r="D10" t="s">
        <v>254</v>
      </c>
      <c r="E10" s="1">
        <v>33510</v>
      </c>
      <c r="G10" t="s">
        <v>96</v>
      </c>
      <c r="H10" t="s">
        <v>97</v>
      </c>
      <c r="I10" t="s">
        <v>98</v>
      </c>
      <c r="N10" t="s">
        <v>99</v>
      </c>
      <c r="O10" t="s">
        <v>155</v>
      </c>
      <c r="U10" t="str">
        <f>"2010-08-15T00:00:00"</f>
        <v>2010-08-15T00:00:00</v>
      </c>
      <c r="V10" t="str">
        <f>"34"</f>
        <v>34</v>
      </c>
      <c r="X10" t="s">
        <v>229</v>
      </c>
      <c r="Y10" t="s">
        <v>101</v>
      </c>
      <c r="AC10" t="s">
        <v>102</v>
      </c>
      <c r="AD10" t="s">
        <v>103</v>
      </c>
      <c r="AE10">
        <v>1.4</v>
      </c>
      <c r="AF10" t="s">
        <v>104</v>
      </c>
      <c r="AG10" t="s">
        <v>105</v>
      </c>
      <c r="AH10" t="s">
        <v>106</v>
      </c>
      <c r="AK10" t="s">
        <v>107</v>
      </c>
      <c r="AL10" t="s">
        <v>108</v>
      </c>
      <c r="AM10" t="str">
        <f>"0"</f>
        <v>0</v>
      </c>
      <c r="AN10" t="str">
        <f>"11"</f>
        <v>11</v>
      </c>
      <c r="AO10" t="str">
        <f>"11"</f>
        <v>11</v>
      </c>
      <c r="AP10" t="str">
        <f>"11"</f>
        <v>11</v>
      </c>
      <c r="AQ10" t="str">
        <f>"11"</f>
        <v>11</v>
      </c>
      <c r="AR10" t="str">
        <f>"Cool_girl-91@mail.ru"</f>
        <v>Cool_girl-91@mail.ru</v>
      </c>
      <c r="AS10" t="str">
        <f t="shared" si="1"/>
        <v>87133126108</v>
      </c>
      <c r="AT10" t="s">
        <v>212</v>
      </c>
      <c r="AU10" t="s">
        <v>213</v>
      </c>
      <c r="AV10" t="s">
        <v>111</v>
      </c>
      <c r="AW10" t="s">
        <v>255</v>
      </c>
      <c r="AX10" t="s">
        <v>113</v>
      </c>
      <c r="AY10">
        <v>1.4</v>
      </c>
      <c r="AZ10" t="s">
        <v>108</v>
      </c>
      <c r="BA10">
        <v>0</v>
      </c>
      <c r="BD10" t="s">
        <v>116</v>
      </c>
      <c r="BH10" t="s">
        <v>117</v>
      </c>
      <c r="BI10" t="s">
        <v>118</v>
      </c>
      <c r="BK10" t="s">
        <v>256</v>
      </c>
      <c r="BL10" t="s">
        <v>255</v>
      </c>
      <c r="BM10" t="s">
        <v>257</v>
      </c>
      <c r="BN10" t="s">
        <v>258</v>
      </c>
      <c r="BO10" t="s">
        <v>259</v>
      </c>
      <c r="BP10">
        <v>160</v>
      </c>
      <c r="BQ10" t="s">
        <v>260</v>
      </c>
      <c r="BR10" t="s">
        <v>261</v>
      </c>
      <c r="BS10">
        <v>6050</v>
      </c>
      <c r="BT10" t="s">
        <v>208</v>
      </c>
      <c r="BU10" t="s">
        <v>262</v>
      </c>
      <c r="BV10" t="s">
        <v>130</v>
      </c>
      <c r="BY10" t="str">
        <f>"11"</f>
        <v>11</v>
      </c>
      <c r="CB10" t="s">
        <v>117</v>
      </c>
      <c r="CD10" t="s">
        <v>263</v>
      </c>
      <c r="CE10" t="s">
        <v>108</v>
      </c>
    </row>
    <row r="11" spans="1:93" x14ac:dyDescent="0.25">
      <c r="A11" t="str">
        <f>"630407401216"</f>
        <v>630407401216</v>
      </c>
      <c r="B11" t="s">
        <v>264</v>
      </c>
      <c r="C11" t="s">
        <v>242</v>
      </c>
      <c r="D11" t="s">
        <v>265</v>
      </c>
      <c r="E11" s="1">
        <v>23108</v>
      </c>
      <c r="G11" t="s">
        <v>96</v>
      </c>
      <c r="H11" t="s">
        <v>97</v>
      </c>
      <c r="I11" t="s">
        <v>191</v>
      </c>
      <c r="N11" t="s">
        <v>211</v>
      </c>
      <c r="U11" t="str">
        <f>"2006-10-01T00:00:00"</f>
        <v>2006-10-01T00:00:00</v>
      </c>
      <c r="V11" t="str">
        <f>"66"</f>
        <v>66</v>
      </c>
      <c r="X11" t="s">
        <v>266</v>
      </c>
      <c r="Y11" t="s">
        <v>101</v>
      </c>
      <c r="AC11" t="s">
        <v>102</v>
      </c>
      <c r="AD11" t="s">
        <v>267</v>
      </c>
      <c r="AE11">
        <v>1</v>
      </c>
      <c r="AF11" t="s">
        <v>104</v>
      </c>
      <c r="AG11" t="s">
        <v>105</v>
      </c>
      <c r="AH11" t="s">
        <v>137</v>
      </c>
      <c r="AK11" t="s">
        <v>107</v>
      </c>
      <c r="AL11" t="s">
        <v>108</v>
      </c>
      <c r="AM11" t="str">
        <f>"15"</f>
        <v>15</v>
      </c>
      <c r="AN11" t="str">
        <f>"29"</f>
        <v>29</v>
      </c>
      <c r="AO11" t="str">
        <f>"16"</f>
        <v>16</v>
      </c>
      <c r="AP11" t="str">
        <f>"16"</f>
        <v>16</v>
      </c>
      <c r="AQ11" t="str">
        <f>"14"</f>
        <v>14</v>
      </c>
      <c r="AR11" t="str">
        <f>"Mezhdurechensk@mail.ru"</f>
        <v>Mezhdurechensk@mail.ru</v>
      </c>
      <c r="AS11" t="str">
        <f t="shared" si="1"/>
        <v>87133126108</v>
      </c>
      <c r="AT11" t="s">
        <v>268</v>
      </c>
      <c r="AU11" t="s">
        <v>269</v>
      </c>
      <c r="AV11" t="s">
        <v>111</v>
      </c>
      <c r="AZ11" t="s">
        <v>108</v>
      </c>
      <c r="BA11">
        <v>0</v>
      </c>
      <c r="BD11" t="s">
        <v>160</v>
      </c>
      <c r="BH11" t="s">
        <v>117</v>
      </c>
      <c r="BI11" t="s">
        <v>118</v>
      </c>
      <c r="BK11" t="s">
        <v>270</v>
      </c>
      <c r="BT11" t="s">
        <v>208</v>
      </c>
      <c r="CB11" t="s">
        <v>155</v>
      </c>
      <c r="CD11" t="s">
        <v>131</v>
      </c>
      <c r="CE11" t="s">
        <v>108</v>
      </c>
    </row>
    <row r="12" spans="1:93" x14ac:dyDescent="0.25">
      <c r="A12" t="str">
        <f>"620131402282"</f>
        <v>620131402282</v>
      </c>
      <c r="B12" t="s">
        <v>271</v>
      </c>
      <c r="C12" t="s">
        <v>272</v>
      </c>
      <c r="D12" t="s">
        <v>273</v>
      </c>
      <c r="E12" s="1">
        <v>22677</v>
      </c>
      <c r="G12" t="s">
        <v>96</v>
      </c>
      <c r="H12" t="s">
        <v>97</v>
      </c>
      <c r="I12" t="s">
        <v>98</v>
      </c>
      <c r="N12" t="s">
        <v>211</v>
      </c>
      <c r="U12" t="str">
        <f>"2007-10-02T00:00:00"</f>
        <v>2007-10-02T00:00:00</v>
      </c>
      <c r="V12" t="str">
        <f>"38"</f>
        <v>38</v>
      </c>
      <c r="X12" t="s">
        <v>100</v>
      </c>
      <c r="Y12" t="s">
        <v>101</v>
      </c>
      <c r="AC12" t="s">
        <v>102</v>
      </c>
      <c r="AD12" t="s">
        <v>103</v>
      </c>
      <c r="AE12">
        <v>1</v>
      </c>
      <c r="AF12" t="s">
        <v>104</v>
      </c>
      <c r="AG12" t="s">
        <v>105</v>
      </c>
      <c r="AH12" t="s">
        <v>137</v>
      </c>
      <c r="AK12" t="s">
        <v>107</v>
      </c>
      <c r="AL12" t="s">
        <v>108</v>
      </c>
      <c r="AM12" t="str">
        <f>"14"</f>
        <v>14</v>
      </c>
      <c r="AN12" t="str">
        <f>"27"</f>
        <v>27</v>
      </c>
      <c r="AO12" t="str">
        <f>"13"</f>
        <v>13</v>
      </c>
      <c r="AP12" t="str">
        <f>"13"</f>
        <v>13</v>
      </c>
      <c r="AQ12" t="str">
        <f>"13"</f>
        <v>13</v>
      </c>
      <c r="AR12" t="str">
        <f>"koysynbakber@mail.ru"</f>
        <v>koysynbakber@mail.ru</v>
      </c>
      <c r="AS12" t="str">
        <f t="shared" si="1"/>
        <v>87133126108</v>
      </c>
      <c r="AT12" t="s">
        <v>268</v>
      </c>
      <c r="AU12" t="s">
        <v>274</v>
      </c>
      <c r="AV12" t="s">
        <v>111</v>
      </c>
      <c r="AW12" t="s">
        <v>275</v>
      </c>
      <c r="AX12" t="s">
        <v>140</v>
      </c>
      <c r="AY12">
        <v>1</v>
      </c>
      <c r="AZ12" t="s">
        <v>108</v>
      </c>
      <c r="BA12">
        <v>0</v>
      </c>
      <c r="BD12" t="s">
        <v>116</v>
      </c>
      <c r="BH12" t="s">
        <v>117</v>
      </c>
      <c r="BI12" t="s">
        <v>118</v>
      </c>
      <c r="BK12" t="s">
        <v>276</v>
      </c>
      <c r="BL12" t="s">
        <v>277</v>
      </c>
      <c r="BM12" t="s">
        <v>278</v>
      </c>
      <c r="BN12" t="s">
        <v>279</v>
      </c>
      <c r="BO12" t="s">
        <v>280</v>
      </c>
      <c r="BP12" t="s">
        <v>281</v>
      </c>
      <c r="BQ12" t="s">
        <v>282</v>
      </c>
      <c r="BR12" t="s">
        <v>283</v>
      </c>
      <c r="BS12" t="s">
        <v>284</v>
      </c>
      <c r="BT12" t="s">
        <v>208</v>
      </c>
      <c r="BU12" t="s">
        <v>285</v>
      </c>
      <c r="BV12" t="s">
        <v>130</v>
      </c>
      <c r="BY12" t="str">
        <f>"0"</f>
        <v>0</v>
      </c>
      <c r="CB12" t="s">
        <v>155</v>
      </c>
      <c r="CD12" t="s">
        <v>172</v>
      </c>
      <c r="CE12" t="s">
        <v>108</v>
      </c>
    </row>
    <row r="13" spans="1:93" x14ac:dyDescent="0.25">
      <c r="A13" t="str">
        <f>"820106300473"</f>
        <v>820106300473</v>
      </c>
      <c r="B13" t="s">
        <v>286</v>
      </c>
      <c r="C13" t="s">
        <v>287</v>
      </c>
      <c r="D13" t="s">
        <v>288</v>
      </c>
      <c r="E13" s="1">
        <v>29957</v>
      </c>
      <c r="G13" t="s">
        <v>190</v>
      </c>
      <c r="H13" t="s">
        <v>97</v>
      </c>
      <c r="I13" t="s">
        <v>98</v>
      </c>
      <c r="N13" t="s">
        <v>211</v>
      </c>
      <c r="U13" t="str">
        <f>"2003-08-01T00:00:00"</f>
        <v>2003-08-01T00:00:00</v>
      </c>
      <c r="V13" t="str">
        <f>"198"</f>
        <v>198</v>
      </c>
      <c r="X13" t="s">
        <v>229</v>
      </c>
      <c r="Y13" t="s">
        <v>101</v>
      </c>
      <c r="AC13" t="s">
        <v>102</v>
      </c>
      <c r="AD13" t="s">
        <v>103</v>
      </c>
      <c r="AE13">
        <v>1</v>
      </c>
      <c r="AF13" t="s">
        <v>104</v>
      </c>
      <c r="AG13" t="s">
        <v>105</v>
      </c>
      <c r="AH13" t="s">
        <v>106</v>
      </c>
      <c r="AK13" t="s">
        <v>107</v>
      </c>
      <c r="AL13" t="s">
        <v>108</v>
      </c>
      <c r="AM13" t="str">
        <f>"0"</f>
        <v>0</v>
      </c>
      <c r="AN13" t="str">
        <f>"18"</f>
        <v>18</v>
      </c>
      <c r="AO13" t="str">
        <f>"18"</f>
        <v>18</v>
      </c>
      <c r="AP13" t="str">
        <f>"18"</f>
        <v>18</v>
      </c>
      <c r="AQ13" t="str">
        <f>"18"</f>
        <v>18</v>
      </c>
      <c r="AR13" t="str">
        <f>"klushov82@bk.ru"</f>
        <v>klushov82@bk.ru</v>
      </c>
      <c r="AS13" t="str">
        <f t="shared" si="1"/>
        <v>87133126108</v>
      </c>
      <c r="AT13" t="s">
        <v>212</v>
      </c>
      <c r="AU13" t="s">
        <v>159</v>
      </c>
      <c r="AV13" t="s">
        <v>111</v>
      </c>
      <c r="AW13" t="s">
        <v>289</v>
      </c>
      <c r="AX13" t="s">
        <v>113</v>
      </c>
      <c r="AY13">
        <v>1.5</v>
      </c>
      <c r="AZ13" t="s">
        <v>108</v>
      </c>
      <c r="BA13">
        <v>0</v>
      </c>
      <c r="BD13" t="s">
        <v>116</v>
      </c>
      <c r="BH13" t="s">
        <v>117</v>
      </c>
      <c r="BI13" t="s">
        <v>118</v>
      </c>
      <c r="BK13" t="s">
        <v>141</v>
      </c>
      <c r="BL13" t="s">
        <v>290</v>
      </c>
      <c r="BM13" t="s">
        <v>278</v>
      </c>
      <c r="BN13" t="s">
        <v>279</v>
      </c>
      <c r="BO13" t="s">
        <v>145</v>
      </c>
      <c r="BP13" t="s">
        <v>291</v>
      </c>
      <c r="BQ13" t="s">
        <v>292</v>
      </c>
      <c r="BR13" t="s">
        <v>293</v>
      </c>
      <c r="BS13" t="s">
        <v>294</v>
      </c>
      <c r="BT13" t="s">
        <v>208</v>
      </c>
      <c r="BU13" t="s">
        <v>295</v>
      </c>
      <c r="BV13" t="s">
        <v>130</v>
      </c>
      <c r="BY13" t="str">
        <f>"0"</f>
        <v>0</v>
      </c>
      <c r="CB13" t="s">
        <v>155</v>
      </c>
      <c r="CD13" t="s">
        <v>131</v>
      </c>
      <c r="CE13" t="s">
        <v>108</v>
      </c>
    </row>
    <row r="14" spans="1:93" x14ac:dyDescent="0.25">
      <c r="A14" t="str">
        <f>"870623301124"</f>
        <v>870623301124</v>
      </c>
      <c r="B14" t="s">
        <v>296</v>
      </c>
      <c r="C14" t="s">
        <v>297</v>
      </c>
      <c r="D14" t="s">
        <v>298</v>
      </c>
      <c r="E14" s="1">
        <v>31951</v>
      </c>
      <c r="G14" t="s">
        <v>190</v>
      </c>
      <c r="H14" t="s">
        <v>97</v>
      </c>
      <c r="I14" t="s">
        <v>98</v>
      </c>
      <c r="N14" t="s">
        <v>299</v>
      </c>
      <c r="U14" t="str">
        <f>"2014-08-16T00:00:00"</f>
        <v>2014-08-16T00:00:00</v>
      </c>
      <c r="V14" t="str">
        <f>"119"</f>
        <v>119</v>
      </c>
      <c r="X14" t="s">
        <v>195</v>
      </c>
      <c r="Y14" t="s">
        <v>101</v>
      </c>
      <c r="AC14" t="s">
        <v>102</v>
      </c>
      <c r="AD14" t="s">
        <v>103</v>
      </c>
      <c r="AE14">
        <v>1.5</v>
      </c>
      <c r="AF14" t="s">
        <v>104</v>
      </c>
      <c r="AG14" t="s">
        <v>105</v>
      </c>
      <c r="AH14" t="s">
        <v>106</v>
      </c>
      <c r="AK14" t="s">
        <v>107</v>
      </c>
      <c r="AL14" t="s">
        <v>108</v>
      </c>
      <c r="AM14" t="str">
        <f>"7"</f>
        <v>7</v>
      </c>
      <c r="AN14" t="str">
        <f>"14"</f>
        <v>14</v>
      </c>
      <c r="AO14" t="str">
        <f>"13"</f>
        <v>13</v>
      </c>
      <c r="AP14" t="str">
        <f>"13"</f>
        <v>13</v>
      </c>
      <c r="AQ14" t="str">
        <f>"7"</f>
        <v>7</v>
      </c>
      <c r="AR14" t="str">
        <f>"anara_samat_2013@mail.ru"</f>
        <v>anara_samat_2013@mail.ru</v>
      </c>
      <c r="AS14" t="str">
        <f>"87059879055"</f>
        <v>87059879055</v>
      </c>
      <c r="AT14" t="s">
        <v>212</v>
      </c>
      <c r="AU14" t="s">
        <v>110</v>
      </c>
      <c r="AV14" t="s">
        <v>111</v>
      </c>
      <c r="AW14" t="s">
        <v>300</v>
      </c>
      <c r="AX14" t="s">
        <v>113</v>
      </c>
      <c r="AY14">
        <v>1.5</v>
      </c>
      <c r="AZ14" t="s">
        <v>108</v>
      </c>
      <c r="BA14">
        <v>0</v>
      </c>
      <c r="BD14" t="s">
        <v>116</v>
      </c>
      <c r="BH14" t="s">
        <v>117</v>
      </c>
      <c r="BI14" t="s">
        <v>118</v>
      </c>
      <c r="BK14" t="s">
        <v>180</v>
      </c>
      <c r="BL14" t="s">
        <v>301</v>
      </c>
      <c r="BM14" t="s">
        <v>302</v>
      </c>
      <c r="BN14" t="s">
        <v>303</v>
      </c>
      <c r="BO14" t="s">
        <v>184</v>
      </c>
      <c r="BP14" t="s">
        <v>304</v>
      </c>
      <c r="BQ14" t="s">
        <v>305</v>
      </c>
      <c r="BR14" t="s">
        <v>306</v>
      </c>
      <c r="BS14" t="s">
        <v>307</v>
      </c>
      <c r="BT14" t="s">
        <v>208</v>
      </c>
      <c r="BU14" t="s">
        <v>308</v>
      </c>
      <c r="BV14" t="s">
        <v>130</v>
      </c>
      <c r="BY14" t="str">
        <f>"0"</f>
        <v>0</v>
      </c>
      <c r="CB14" t="s">
        <v>117</v>
      </c>
      <c r="CD14" t="s">
        <v>131</v>
      </c>
      <c r="CE14" t="s">
        <v>108</v>
      </c>
    </row>
    <row r="15" spans="1:93" x14ac:dyDescent="0.25">
      <c r="A15" t="str">
        <f>"900628350356"</f>
        <v>900628350356</v>
      </c>
      <c r="B15" t="s">
        <v>310</v>
      </c>
      <c r="C15" t="s">
        <v>311</v>
      </c>
      <c r="D15" t="s">
        <v>312</v>
      </c>
      <c r="E15" s="1">
        <v>33052</v>
      </c>
      <c r="G15" t="s">
        <v>190</v>
      </c>
      <c r="H15" t="s">
        <v>97</v>
      </c>
      <c r="I15" t="s">
        <v>98</v>
      </c>
      <c r="N15" t="s">
        <v>211</v>
      </c>
      <c r="U15" t="str">
        <f>"2019-02-05T00:00:00"</f>
        <v>2019-02-05T00:00:00</v>
      </c>
      <c r="V15" t="str">
        <f>"24"</f>
        <v>24</v>
      </c>
      <c r="X15" t="s">
        <v>309</v>
      </c>
      <c r="Y15" t="s">
        <v>101</v>
      </c>
      <c r="AC15" t="s">
        <v>102</v>
      </c>
      <c r="AD15" t="s">
        <v>313</v>
      </c>
      <c r="AE15">
        <v>1</v>
      </c>
      <c r="AF15" t="s">
        <v>104</v>
      </c>
      <c r="AG15" t="s">
        <v>105</v>
      </c>
      <c r="AH15" t="s">
        <v>106</v>
      </c>
      <c r="AK15" t="s">
        <v>107</v>
      </c>
      <c r="AL15" t="s">
        <v>108</v>
      </c>
      <c r="AM15" t="str">
        <f>"7"</f>
        <v>7</v>
      </c>
      <c r="AN15" t="str">
        <f>"9"</f>
        <v>9</v>
      </c>
      <c r="AO15" t="str">
        <f>"9"</f>
        <v>9</v>
      </c>
      <c r="AP15" t="str">
        <f>"9"</f>
        <v>9</v>
      </c>
      <c r="AQ15" t="str">
        <f>"2"</f>
        <v>2</v>
      </c>
      <c r="AR15" t="str">
        <f>"Aldanysh.seytkasin@mail.ru"</f>
        <v>Aldanysh.seytkasin@mail.ru</v>
      </c>
      <c r="AS15" t="str">
        <f>"87133126122"</f>
        <v>87133126122</v>
      </c>
      <c r="AT15" t="s">
        <v>212</v>
      </c>
      <c r="AU15" t="s">
        <v>314</v>
      </c>
      <c r="AV15" t="s">
        <v>111</v>
      </c>
      <c r="AW15" t="s">
        <v>208</v>
      </c>
      <c r="AX15" t="s">
        <v>108</v>
      </c>
      <c r="AY15">
        <v>0</v>
      </c>
      <c r="BD15" t="s">
        <v>116</v>
      </c>
      <c r="BH15" t="s">
        <v>117</v>
      </c>
      <c r="BI15" t="s">
        <v>118</v>
      </c>
      <c r="BK15" t="s">
        <v>315</v>
      </c>
      <c r="BL15" t="s">
        <v>316</v>
      </c>
      <c r="BM15" t="s">
        <v>317</v>
      </c>
      <c r="BN15" t="s">
        <v>318</v>
      </c>
      <c r="BO15" t="s">
        <v>184</v>
      </c>
      <c r="BP15" t="s">
        <v>319</v>
      </c>
      <c r="BQ15" t="s">
        <v>320</v>
      </c>
      <c r="BR15" t="s">
        <v>321</v>
      </c>
      <c r="BS15" t="s">
        <v>322</v>
      </c>
      <c r="BT15" t="s">
        <v>208</v>
      </c>
      <c r="BU15" t="s">
        <v>171</v>
      </c>
      <c r="BY15" t="str">
        <f>"0"</f>
        <v>0</v>
      </c>
      <c r="CB15" t="s">
        <v>155</v>
      </c>
      <c r="CD15" t="s">
        <v>172</v>
      </c>
      <c r="CE15" t="s">
        <v>108</v>
      </c>
    </row>
    <row r="16" spans="1:93" x14ac:dyDescent="0.25">
      <c r="A16" t="str">
        <f>"940727400659"</f>
        <v>940727400659</v>
      </c>
      <c r="B16" t="s">
        <v>323</v>
      </c>
      <c r="C16" t="s">
        <v>324</v>
      </c>
      <c r="D16" t="s">
        <v>325</v>
      </c>
      <c r="E16" s="1">
        <v>34542</v>
      </c>
      <c r="G16" t="s">
        <v>96</v>
      </c>
      <c r="H16" t="s">
        <v>97</v>
      </c>
      <c r="I16" t="s">
        <v>135</v>
      </c>
      <c r="N16" t="s">
        <v>99</v>
      </c>
      <c r="U16" t="str">
        <f>"2015-09-05T00:00:00"</f>
        <v>2015-09-05T00:00:00</v>
      </c>
      <c r="V16" t="str">
        <f>"139"</f>
        <v>139</v>
      </c>
      <c r="X16" t="s">
        <v>156</v>
      </c>
      <c r="Y16" t="s">
        <v>101</v>
      </c>
      <c r="AC16" t="s">
        <v>326</v>
      </c>
      <c r="AD16" t="s">
        <v>103</v>
      </c>
      <c r="AE16">
        <v>0</v>
      </c>
      <c r="AF16" t="s">
        <v>104</v>
      </c>
      <c r="AG16" t="s">
        <v>105</v>
      </c>
      <c r="AH16" t="s">
        <v>137</v>
      </c>
      <c r="AK16" t="s">
        <v>107</v>
      </c>
      <c r="AL16" t="s">
        <v>108</v>
      </c>
      <c r="AM16" t="str">
        <f>"0"</f>
        <v>0</v>
      </c>
      <c r="AN16" t="str">
        <f>"6"</f>
        <v>6</v>
      </c>
      <c r="AO16" t="str">
        <f>"5"</f>
        <v>5</v>
      </c>
      <c r="AP16" t="str">
        <f>"5"</f>
        <v>5</v>
      </c>
      <c r="AQ16" t="str">
        <f>"6"</f>
        <v>6</v>
      </c>
      <c r="AR16" t="str">
        <f>"kurmansai_ossh@mail.ru"</f>
        <v>kurmansai_ossh@mail.ru</v>
      </c>
      <c r="AS16" t="str">
        <f>"87133126108"</f>
        <v>87133126108</v>
      </c>
      <c r="AT16" t="s">
        <v>178</v>
      </c>
      <c r="AV16" t="s">
        <v>111</v>
      </c>
      <c r="AW16" t="s">
        <v>170</v>
      </c>
      <c r="AX16" t="s">
        <v>140</v>
      </c>
      <c r="AY16">
        <v>0</v>
      </c>
      <c r="AZ16" t="s">
        <v>108</v>
      </c>
      <c r="BA16">
        <v>0</v>
      </c>
      <c r="BK16" t="s">
        <v>270</v>
      </c>
      <c r="BT16" t="s">
        <v>208</v>
      </c>
      <c r="BY16" t="str">
        <f>"0"</f>
        <v>0</v>
      </c>
      <c r="CB16" t="s">
        <v>155</v>
      </c>
      <c r="CD16" t="s">
        <v>131</v>
      </c>
      <c r="CE16" t="s">
        <v>108</v>
      </c>
    </row>
    <row r="17" spans="1:83" x14ac:dyDescent="0.25">
      <c r="A17" t="str">
        <f>"990506451274"</f>
        <v>990506451274</v>
      </c>
      <c r="B17" t="s">
        <v>327</v>
      </c>
      <c r="C17" t="s">
        <v>328</v>
      </c>
      <c r="D17" t="s">
        <v>329</v>
      </c>
      <c r="E17" s="1">
        <v>36286</v>
      </c>
      <c r="G17" t="s">
        <v>96</v>
      </c>
      <c r="H17" t="s">
        <v>97</v>
      </c>
      <c r="I17" t="s">
        <v>135</v>
      </c>
      <c r="N17" t="s">
        <v>99</v>
      </c>
      <c r="O17" t="s">
        <v>155</v>
      </c>
      <c r="U17" t="str">
        <f>"2020-09-04T00:00:00"</f>
        <v>2020-09-04T00:00:00</v>
      </c>
      <c r="V17" t="str">
        <f>"90"</f>
        <v>90</v>
      </c>
      <c r="X17" t="s">
        <v>229</v>
      </c>
      <c r="Y17" t="s">
        <v>101</v>
      </c>
      <c r="AC17" t="s">
        <v>102</v>
      </c>
      <c r="AD17" t="s">
        <v>330</v>
      </c>
      <c r="AE17">
        <v>1.2</v>
      </c>
      <c r="AF17" t="s">
        <v>104</v>
      </c>
      <c r="AG17" t="s">
        <v>105</v>
      </c>
      <c r="AH17" t="s">
        <v>106</v>
      </c>
      <c r="AK17" t="s">
        <v>107</v>
      </c>
      <c r="AL17" t="s">
        <v>108</v>
      </c>
      <c r="AM17" t="str">
        <f>"0"</f>
        <v>0</v>
      </c>
      <c r="AN17" t="str">
        <f>"1"</f>
        <v>1</v>
      </c>
      <c r="AO17" t="str">
        <f>"0"</f>
        <v>0</v>
      </c>
      <c r="AP17" t="str">
        <f t="shared" ref="AP17:AP19" si="2">"0"</f>
        <v>0</v>
      </c>
      <c r="AQ17" t="str">
        <f>"1"</f>
        <v>1</v>
      </c>
      <c r="AR17" t="str">
        <f>"regina-shulc@mail.ru"</f>
        <v>regina-shulc@mail.ru</v>
      </c>
      <c r="AS17" t="str">
        <f>"87026640354"</f>
        <v>87026640354</v>
      </c>
      <c r="AT17" t="s">
        <v>178</v>
      </c>
      <c r="AV17" t="s">
        <v>111</v>
      </c>
      <c r="AZ17" t="s">
        <v>108</v>
      </c>
      <c r="BA17">
        <v>0</v>
      </c>
      <c r="BD17" t="s">
        <v>116</v>
      </c>
      <c r="BH17" t="s">
        <v>117</v>
      </c>
      <c r="BI17" t="s">
        <v>118</v>
      </c>
      <c r="BK17" t="s">
        <v>270</v>
      </c>
      <c r="BT17" t="s">
        <v>208</v>
      </c>
      <c r="CB17" t="s">
        <v>155</v>
      </c>
      <c r="CD17" t="s">
        <v>131</v>
      </c>
      <c r="CE17" t="s">
        <v>108</v>
      </c>
    </row>
    <row r="18" spans="1:83" x14ac:dyDescent="0.25">
      <c r="A18" t="str">
        <f>"980618351235"</f>
        <v>980618351235</v>
      </c>
      <c r="B18" t="s">
        <v>331</v>
      </c>
      <c r="C18" t="s">
        <v>332</v>
      </c>
      <c r="D18" t="s">
        <v>333</v>
      </c>
      <c r="E18" s="1">
        <v>35964</v>
      </c>
      <c r="G18" t="s">
        <v>190</v>
      </c>
      <c r="H18" t="s">
        <v>97</v>
      </c>
      <c r="I18" t="s">
        <v>98</v>
      </c>
      <c r="N18" t="s">
        <v>99</v>
      </c>
      <c r="O18" t="s">
        <v>155</v>
      </c>
      <c r="U18" t="str">
        <f>"2020-09-04T00:00:00"</f>
        <v>2020-09-04T00:00:00</v>
      </c>
      <c r="V18" t="str">
        <f>"90"</f>
        <v>90</v>
      </c>
      <c r="X18" t="s">
        <v>229</v>
      </c>
      <c r="Y18" t="s">
        <v>101</v>
      </c>
      <c r="AC18" t="s">
        <v>102</v>
      </c>
      <c r="AD18" t="s">
        <v>103</v>
      </c>
      <c r="AE18">
        <v>1</v>
      </c>
      <c r="AF18" t="s">
        <v>104</v>
      </c>
      <c r="AG18" t="s">
        <v>105</v>
      </c>
      <c r="AH18" t="s">
        <v>106</v>
      </c>
      <c r="AK18" t="s">
        <v>107</v>
      </c>
      <c r="AL18" t="s">
        <v>108</v>
      </c>
      <c r="AM18" t="str">
        <f>"0"</f>
        <v>0</v>
      </c>
      <c r="AN18" t="str">
        <f>"1"</f>
        <v>1</v>
      </c>
      <c r="AO18" t="str">
        <f>"0"</f>
        <v>0</v>
      </c>
      <c r="AP18" t="str">
        <f t="shared" si="2"/>
        <v>0</v>
      </c>
      <c r="AQ18" t="str">
        <f>"1"</f>
        <v>1</v>
      </c>
      <c r="AR18" t="str">
        <f>"Zhumabayev14@mail.ru"</f>
        <v>Zhumabayev14@mail.ru</v>
      </c>
      <c r="AS18" t="str">
        <f>"87477003842"</f>
        <v>87477003842</v>
      </c>
      <c r="AT18" t="s">
        <v>178</v>
      </c>
      <c r="AV18" t="s">
        <v>111</v>
      </c>
      <c r="AW18" t="s">
        <v>334</v>
      </c>
      <c r="AX18" t="s">
        <v>113</v>
      </c>
      <c r="AY18">
        <v>0.5</v>
      </c>
      <c r="AZ18" t="s">
        <v>103</v>
      </c>
      <c r="BA18">
        <v>0.5</v>
      </c>
      <c r="BB18" t="s">
        <v>289</v>
      </c>
      <c r="BC18">
        <v>0.5</v>
      </c>
      <c r="BD18" t="s">
        <v>116</v>
      </c>
      <c r="BH18" t="s">
        <v>117</v>
      </c>
      <c r="BI18" t="s">
        <v>118</v>
      </c>
      <c r="BK18" t="s">
        <v>180</v>
      </c>
      <c r="BL18" t="s">
        <v>335</v>
      </c>
      <c r="BM18" t="s">
        <v>336</v>
      </c>
      <c r="BN18" t="s">
        <v>183</v>
      </c>
      <c r="BO18" t="s">
        <v>184</v>
      </c>
      <c r="BP18" t="s">
        <v>337</v>
      </c>
      <c r="BQ18" t="s">
        <v>338</v>
      </c>
      <c r="BR18" t="s">
        <v>339</v>
      </c>
      <c r="BS18" t="s">
        <v>340</v>
      </c>
      <c r="BT18" t="s">
        <v>334</v>
      </c>
      <c r="BU18" t="s">
        <v>341</v>
      </c>
      <c r="BV18" t="s">
        <v>130</v>
      </c>
      <c r="BY18" t="str">
        <f t="shared" ref="BY18:BY24" si="3">"0"</f>
        <v>0</v>
      </c>
      <c r="CB18" t="s">
        <v>117</v>
      </c>
      <c r="CD18" t="s">
        <v>131</v>
      </c>
      <c r="CE18" t="s">
        <v>108</v>
      </c>
    </row>
    <row r="19" spans="1:83" x14ac:dyDescent="0.25">
      <c r="A19" t="str">
        <f>"990328451118"</f>
        <v>990328451118</v>
      </c>
      <c r="B19" t="s">
        <v>342</v>
      </c>
      <c r="C19" t="s">
        <v>343</v>
      </c>
      <c r="D19" t="s">
        <v>344</v>
      </c>
      <c r="E19" s="1">
        <v>36247</v>
      </c>
      <c r="G19" t="s">
        <v>96</v>
      </c>
      <c r="H19" t="s">
        <v>97</v>
      </c>
      <c r="I19" t="s">
        <v>98</v>
      </c>
      <c r="N19" t="s">
        <v>99</v>
      </c>
      <c r="O19" t="s">
        <v>155</v>
      </c>
      <c r="U19" t="str">
        <f>"2020-09-04T00:00:00"</f>
        <v>2020-09-04T00:00:00</v>
      </c>
      <c r="V19" t="str">
        <f>"90"</f>
        <v>90</v>
      </c>
      <c r="X19" t="s">
        <v>156</v>
      </c>
      <c r="Y19" t="s">
        <v>101</v>
      </c>
      <c r="AC19" t="s">
        <v>102</v>
      </c>
      <c r="AD19" t="s">
        <v>103</v>
      </c>
      <c r="AE19">
        <v>1.2</v>
      </c>
      <c r="AF19" t="s">
        <v>104</v>
      </c>
      <c r="AG19" t="s">
        <v>105</v>
      </c>
      <c r="AH19" t="s">
        <v>137</v>
      </c>
      <c r="AK19" t="s">
        <v>107</v>
      </c>
      <c r="AL19" t="s">
        <v>108</v>
      </c>
      <c r="AM19" t="str">
        <f>"0"</f>
        <v>0</v>
      </c>
      <c r="AN19" t="str">
        <f>"1"</f>
        <v>1</v>
      </c>
      <c r="AO19" t="str">
        <f>"0"</f>
        <v>0</v>
      </c>
      <c r="AP19" t="str">
        <f t="shared" si="2"/>
        <v>0</v>
      </c>
      <c r="AQ19" t="str">
        <f>"1"</f>
        <v>1</v>
      </c>
      <c r="AR19" t="str">
        <f>"azhgalievaalbina@gmail.ru"</f>
        <v>azhgalievaalbina@gmail.ru</v>
      </c>
      <c r="AS19" t="str">
        <f>"87477958308"</f>
        <v>87477958308</v>
      </c>
      <c r="AT19" t="s">
        <v>178</v>
      </c>
      <c r="AV19" t="s">
        <v>111</v>
      </c>
      <c r="AW19" t="s">
        <v>115</v>
      </c>
      <c r="AX19" t="s">
        <v>140</v>
      </c>
      <c r="AY19">
        <v>1.2</v>
      </c>
      <c r="AZ19" t="s">
        <v>108</v>
      </c>
      <c r="BA19">
        <v>0</v>
      </c>
      <c r="BD19" t="s">
        <v>345</v>
      </c>
      <c r="BH19" t="s">
        <v>117</v>
      </c>
      <c r="BI19" t="s">
        <v>118</v>
      </c>
      <c r="BK19" t="s">
        <v>270</v>
      </c>
      <c r="BT19" t="s">
        <v>208</v>
      </c>
      <c r="BU19" t="s">
        <v>346</v>
      </c>
      <c r="BV19" t="s">
        <v>130</v>
      </c>
      <c r="BY19" t="str">
        <f t="shared" si="3"/>
        <v>0</v>
      </c>
      <c r="CB19" t="s">
        <v>155</v>
      </c>
      <c r="CD19" t="s">
        <v>131</v>
      </c>
      <c r="CE19" t="s">
        <v>108</v>
      </c>
    </row>
    <row r="20" spans="1:83" x14ac:dyDescent="0.25">
      <c r="A20" t="str">
        <f>"940403451047"</f>
        <v>940403451047</v>
      </c>
      <c r="B20" t="s">
        <v>347</v>
      </c>
      <c r="C20" t="s">
        <v>348</v>
      </c>
      <c r="D20" t="s">
        <v>349</v>
      </c>
      <c r="E20" s="1">
        <v>34427</v>
      </c>
      <c r="G20" t="s">
        <v>96</v>
      </c>
      <c r="H20" t="s">
        <v>97</v>
      </c>
      <c r="I20" t="s">
        <v>98</v>
      </c>
      <c r="N20" t="s">
        <v>99</v>
      </c>
      <c r="O20" t="s">
        <v>155</v>
      </c>
      <c r="U20" t="str">
        <f>"2020-08-03T00:00:00"</f>
        <v>2020-08-03T00:00:00</v>
      </c>
      <c r="V20" t="str">
        <f>"77"</f>
        <v>77</v>
      </c>
      <c r="X20" t="s">
        <v>350</v>
      </c>
      <c r="Y20" t="s">
        <v>101</v>
      </c>
      <c r="AC20" t="s">
        <v>102</v>
      </c>
      <c r="AD20" t="s">
        <v>103</v>
      </c>
      <c r="AE20">
        <v>1.1000000000000001</v>
      </c>
      <c r="AF20" t="s">
        <v>104</v>
      </c>
      <c r="AG20" t="s">
        <v>105</v>
      </c>
      <c r="AH20" t="s">
        <v>106</v>
      </c>
      <c r="AK20" t="s">
        <v>107</v>
      </c>
      <c r="AL20" t="s">
        <v>108</v>
      </c>
      <c r="AM20" t="str">
        <f>"5"</f>
        <v>5</v>
      </c>
      <c r="AN20" t="str">
        <f>"6"</f>
        <v>6</v>
      </c>
      <c r="AO20" t="str">
        <f>"5"</f>
        <v>5</v>
      </c>
      <c r="AP20" t="str">
        <f>"5"</f>
        <v>5</v>
      </c>
      <c r="AQ20" t="str">
        <f>"1"</f>
        <v>1</v>
      </c>
      <c r="AR20" t="str">
        <f>"Araylym.amanzhol.94@mail.ru"</f>
        <v>Araylym.amanzhol.94@mail.ru</v>
      </c>
      <c r="AS20" t="str">
        <f>"87715211574"</f>
        <v>87715211574</v>
      </c>
      <c r="AT20" t="s">
        <v>212</v>
      </c>
      <c r="AU20" t="s">
        <v>213</v>
      </c>
      <c r="AV20" t="s">
        <v>111</v>
      </c>
      <c r="AW20" t="s">
        <v>275</v>
      </c>
      <c r="AX20" t="s">
        <v>113</v>
      </c>
      <c r="AY20">
        <v>1.1000000000000001</v>
      </c>
      <c r="AZ20" t="s">
        <v>108</v>
      </c>
      <c r="BA20">
        <v>0</v>
      </c>
      <c r="BD20" t="s">
        <v>116</v>
      </c>
      <c r="BH20" t="s">
        <v>117</v>
      </c>
      <c r="BI20" t="s">
        <v>118</v>
      </c>
      <c r="BK20" t="s">
        <v>276</v>
      </c>
      <c r="BL20" t="s">
        <v>277</v>
      </c>
      <c r="BM20" t="s">
        <v>143</v>
      </c>
      <c r="BN20" t="s">
        <v>279</v>
      </c>
      <c r="BO20" t="s">
        <v>280</v>
      </c>
      <c r="BP20" t="s">
        <v>281</v>
      </c>
      <c r="BQ20" t="s">
        <v>351</v>
      </c>
      <c r="BR20" t="s">
        <v>352</v>
      </c>
      <c r="BS20" t="s">
        <v>353</v>
      </c>
      <c r="BT20" t="s">
        <v>208</v>
      </c>
      <c r="BU20" t="s">
        <v>354</v>
      </c>
      <c r="BV20" t="s">
        <v>130</v>
      </c>
      <c r="BY20" t="str">
        <f t="shared" si="3"/>
        <v>0</v>
      </c>
      <c r="BZ20" t="s">
        <v>155</v>
      </c>
      <c r="CB20" t="s">
        <v>117</v>
      </c>
      <c r="CD20" t="s">
        <v>131</v>
      </c>
      <c r="CE20" t="s">
        <v>108</v>
      </c>
    </row>
    <row r="21" spans="1:83" x14ac:dyDescent="0.25">
      <c r="A21" t="str">
        <f>"990702351471"</f>
        <v>990702351471</v>
      </c>
      <c r="B21" t="s">
        <v>355</v>
      </c>
      <c r="C21" t="s">
        <v>356</v>
      </c>
      <c r="D21" t="s">
        <v>357</v>
      </c>
      <c r="E21" s="1">
        <v>36343</v>
      </c>
      <c r="G21" t="s">
        <v>190</v>
      </c>
      <c r="H21" t="s">
        <v>97</v>
      </c>
      <c r="I21" t="s">
        <v>98</v>
      </c>
      <c r="N21" t="s">
        <v>211</v>
      </c>
      <c r="O21" t="s">
        <v>155</v>
      </c>
      <c r="U21" t="str">
        <f>"2021-09-01T00:00:00"</f>
        <v>2021-09-01T00:00:00</v>
      </c>
      <c r="V21" t="str">
        <f>"61"</f>
        <v>61</v>
      </c>
      <c r="X21" t="s">
        <v>195</v>
      </c>
      <c r="Y21" t="s">
        <v>101</v>
      </c>
      <c r="AC21" t="s">
        <v>102</v>
      </c>
      <c r="AD21" t="s">
        <v>103</v>
      </c>
      <c r="AE21">
        <v>0.5</v>
      </c>
      <c r="AF21" t="s">
        <v>104</v>
      </c>
      <c r="AG21" t="s">
        <v>105</v>
      </c>
      <c r="AH21" t="s">
        <v>106</v>
      </c>
      <c r="AK21" t="s">
        <v>107</v>
      </c>
      <c r="AL21" t="s">
        <v>108</v>
      </c>
      <c r="AM21" t="str">
        <f>"1"</f>
        <v>1</v>
      </c>
      <c r="AN21" t="str">
        <f>"1"</f>
        <v>1</v>
      </c>
      <c r="AO21" t="str">
        <f>"1"</f>
        <v>1</v>
      </c>
      <c r="AP21" t="str">
        <f>"1"</f>
        <v>1</v>
      </c>
      <c r="AQ21" t="str">
        <f>"0"</f>
        <v>0</v>
      </c>
      <c r="AR21" t="str">
        <f>"serzanggar10@mail.ru"</f>
        <v>serzanggar10@mail.ru</v>
      </c>
      <c r="AS21" t="str">
        <f>"87052149534"</f>
        <v>87052149534</v>
      </c>
      <c r="AT21" t="s">
        <v>178</v>
      </c>
      <c r="AV21" t="s">
        <v>111</v>
      </c>
      <c r="AW21" t="s">
        <v>358</v>
      </c>
      <c r="AX21" t="s">
        <v>113</v>
      </c>
      <c r="AY21">
        <v>0.7</v>
      </c>
      <c r="AZ21" t="s">
        <v>108</v>
      </c>
      <c r="BA21">
        <v>0</v>
      </c>
      <c r="BD21" t="s">
        <v>116</v>
      </c>
      <c r="BH21" t="s">
        <v>117</v>
      </c>
      <c r="BI21" t="s">
        <v>118</v>
      </c>
      <c r="BK21" t="s">
        <v>270</v>
      </c>
      <c r="BT21" t="s">
        <v>208</v>
      </c>
      <c r="BU21" t="s">
        <v>359</v>
      </c>
      <c r="BV21" t="s">
        <v>130</v>
      </c>
      <c r="BY21" t="str">
        <f t="shared" si="3"/>
        <v>0</v>
      </c>
      <c r="CB21" t="s">
        <v>155</v>
      </c>
      <c r="CD21" t="s">
        <v>131</v>
      </c>
      <c r="CE21" t="s">
        <v>108</v>
      </c>
    </row>
    <row r="22" spans="1:83" x14ac:dyDescent="0.25">
      <c r="A22" t="str">
        <f>"000110651246"</f>
        <v>000110651246</v>
      </c>
      <c r="B22" t="s">
        <v>360</v>
      </c>
      <c r="C22" t="s">
        <v>361</v>
      </c>
      <c r="D22" t="s">
        <v>362</v>
      </c>
      <c r="E22" s="1">
        <v>36535</v>
      </c>
      <c r="G22" t="s">
        <v>96</v>
      </c>
      <c r="H22" t="s">
        <v>97</v>
      </c>
      <c r="I22" t="s">
        <v>98</v>
      </c>
      <c r="N22" t="s">
        <v>99</v>
      </c>
      <c r="O22" t="s">
        <v>155</v>
      </c>
      <c r="U22" t="str">
        <f>"2021-09-01T00:00:00"</f>
        <v>2021-09-01T00:00:00</v>
      </c>
      <c r="V22" t="str">
        <f>"61"</f>
        <v>61</v>
      </c>
      <c r="X22" t="s">
        <v>229</v>
      </c>
      <c r="Y22" t="s">
        <v>101</v>
      </c>
      <c r="AC22" t="s">
        <v>102</v>
      </c>
      <c r="AD22" t="s">
        <v>103</v>
      </c>
      <c r="AE22">
        <v>0.9</v>
      </c>
      <c r="AF22" t="s">
        <v>104</v>
      </c>
      <c r="AG22" t="s">
        <v>105</v>
      </c>
      <c r="AH22" t="s">
        <v>106</v>
      </c>
      <c r="AK22" t="s">
        <v>107</v>
      </c>
      <c r="AL22" t="s">
        <v>108</v>
      </c>
      <c r="AM22" t="str">
        <f>"0"</f>
        <v>0</v>
      </c>
      <c r="AN22" t="str">
        <f>"0"</f>
        <v>0</v>
      </c>
      <c r="AO22" t="str">
        <f>"0"</f>
        <v>0</v>
      </c>
      <c r="AP22" t="str">
        <f>"0"</f>
        <v>0</v>
      </c>
      <c r="AQ22" t="str">
        <f>"0"</f>
        <v>0</v>
      </c>
      <c r="AR22" t="str">
        <f>"sapakhovaalmira1@mail.ru"</f>
        <v>sapakhovaalmira1@mail.ru</v>
      </c>
      <c r="AS22" t="str">
        <f>"87771130391"</f>
        <v>87771130391</v>
      </c>
      <c r="AT22" t="s">
        <v>178</v>
      </c>
      <c r="AV22" t="s">
        <v>111</v>
      </c>
      <c r="AW22" t="s">
        <v>363</v>
      </c>
      <c r="AX22" t="s">
        <v>113</v>
      </c>
      <c r="AY22">
        <v>0.9</v>
      </c>
      <c r="AZ22" t="s">
        <v>108</v>
      </c>
      <c r="BA22">
        <v>0</v>
      </c>
      <c r="BD22" t="s">
        <v>364</v>
      </c>
      <c r="BH22" t="s">
        <v>117</v>
      </c>
      <c r="BI22" t="s">
        <v>118</v>
      </c>
      <c r="BK22" t="s">
        <v>270</v>
      </c>
      <c r="BT22" t="s">
        <v>363</v>
      </c>
      <c r="BU22" t="s">
        <v>365</v>
      </c>
      <c r="BV22" t="s">
        <v>130</v>
      </c>
      <c r="BY22" t="str">
        <f t="shared" si="3"/>
        <v>0</v>
      </c>
      <c r="CB22" t="s">
        <v>155</v>
      </c>
      <c r="CD22" t="s">
        <v>131</v>
      </c>
      <c r="CE22" t="s">
        <v>108</v>
      </c>
    </row>
    <row r="23" spans="1:83" x14ac:dyDescent="0.25">
      <c r="A23" t="str">
        <f>"990501451376"</f>
        <v>990501451376</v>
      </c>
      <c r="B23" t="s">
        <v>366</v>
      </c>
      <c r="C23" t="s">
        <v>367</v>
      </c>
      <c r="D23" t="s">
        <v>368</v>
      </c>
      <c r="E23" s="1">
        <v>36281</v>
      </c>
      <c r="G23" t="s">
        <v>96</v>
      </c>
      <c r="H23" t="s">
        <v>97</v>
      </c>
      <c r="I23" t="s">
        <v>98</v>
      </c>
      <c r="N23" t="s">
        <v>99</v>
      </c>
      <c r="O23" t="s">
        <v>155</v>
      </c>
      <c r="U23" t="str">
        <f>"2021-09-01T00:00:00"</f>
        <v>2021-09-01T00:00:00</v>
      </c>
      <c r="V23" t="str">
        <f>"63"</f>
        <v>63</v>
      </c>
      <c r="X23" t="s">
        <v>350</v>
      </c>
      <c r="Y23" t="s">
        <v>101</v>
      </c>
      <c r="AC23" t="s">
        <v>102</v>
      </c>
      <c r="AD23" t="s">
        <v>103</v>
      </c>
      <c r="AE23">
        <v>0.5</v>
      </c>
      <c r="AF23" t="s">
        <v>104</v>
      </c>
      <c r="AG23" t="s">
        <v>105</v>
      </c>
      <c r="AH23" t="s">
        <v>106</v>
      </c>
      <c r="AK23" t="s">
        <v>107</v>
      </c>
      <c r="AL23" t="s">
        <v>108</v>
      </c>
      <c r="AM23" t="str">
        <f>"1"</f>
        <v>1</v>
      </c>
      <c r="AN23" t="str">
        <f>"1"</f>
        <v>1</v>
      </c>
      <c r="AO23" t="str">
        <f>"1"</f>
        <v>1</v>
      </c>
      <c r="AP23" t="str">
        <f>"1"</f>
        <v>1</v>
      </c>
      <c r="AQ23" t="str">
        <f>"0"</f>
        <v>0</v>
      </c>
      <c r="AR23" t="str">
        <f>"Assher05@mail.ru"</f>
        <v>Assher05@mail.ru</v>
      </c>
      <c r="AS23" t="str">
        <f>"87477003843"</f>
        <v>87477003843</v>
      </c>
      <c r="AT23" t="s">
        <v>109</v>
      </c>
      <c r="AU23" t="s">
        <v>159</v>
      </c>
      <c r="AV23" t="s">
        <v>111</v>
      </c>
      <c r="AW23" t="s">
        <v>275</v>
      </c>
      <c r="AX23" t="s">
        <v>113</v>
      </c>
      <c r="AY23">
        <v>0.5</v>
      </c>
      <c r="AZ23" t="s">
        <v>108</v>
      </c>
      <c r="BA23">
        <v>0</v>
      </c>
      <c r="BD23" t="s">
        <v>116</v>
      </c>
      <c r="BH23" t="s">
        <v>117</v>
      </c>
      <c r="BI23" t="s">
        <v>118</v>
      </c>
      <c r="BK23" t="s">
        <v>270</v>
      </c>
      <c r="BT23" t="s">
        <v>275</v>
      </c>
      <c r="BU23" t="s">
        <v>369</v>
      </c>
      <c r="BV23" t="s">
        <v>130</v>
      </c>
      <c r="BY23" t="str">
        <f t="shared" si="3"/>
        <v>0</v>
      </c>
      <c r="CB23" t="s">
        <v>117</v>
      </c>
      <c r="CD23" t="s">
        <v>131</v>
      </c>
      <c r="CE23" t="s">
        <v>108</v>
      </c>
    </row>
    <row r="24" spans="1:83" x14ac:dyDescent="0.25">
      <c r="A24" t="str">
        <f>"890702350998"</f>
        <v>890702350998</v>
      </c>
      <c r="B24" t="s">
        <v>370</v>
      </c>
      <c r="C24" t="s">
        <v>371</v>
      </c>
      <c r="D24" t="s">
        <v>372</v>
      </c>
      <c r="E24" s="1">
        <v>32691</v>
      </c>
      <c r="G24" t="s">
        <v>190</v>
      </c>
      <c r="H24" t="s">
        <v>97</v>
      </c>
      <c r="I24" t="s">
        <v>98</v>
      </c>
      <c r="N24" t="s">
        <v>99</v>
      </c>
      <c r="O24" t="s">
        <v>155</v>
      </c>
      <c r="U24" t="str">
        <f>"2021-09-01T00:00:00"</f>
        <v>2021-09-01T00:00:00</v>
      </c>
      <c r="V24" t="str">
        <f>"63"</f>
        <v>63</v>
      </c>
      <c r="X24" t="s">
        <v>309</v>
      </c>
      <c r="Y24" t="s">
        <v>101</v>
      </c>
      <c r="AC24" t="s">
        <v>102</v>
      </c>
      <c r="AD24" t="s">
        <v>103</v>
      </c>
      <c r="AE24">
        <v>0.2</v>
      </c>
      <c r="AF24" t="s">
        <v>173</v>
      </c>
      <c r="AG24" t="s">
        <v>105</v>
      </c>
      <c r="AH24" t="s">
        <v>106</v>
      </c>
      <c r="AK24" t="s">
        <v>107</v>
      </c>
      <c r="AL24" t="s">
        <v>108</v>
      </c>
      <c r="AM24" t="str">
        <f>"14"</f>
        <v>14</v>
      </c>
      <c r="AN24" t="str">
        <f>"14"</f>
        <v>14</v>
      </c>
      <c r="AO24" t="str">
        <f>"11"</f>
        <v>11</v>
      </c>
      <c r="AP24" t="str">
        <f>"11"</f>
        <v>11</v>
      </c>
      <c r="AQ24" t="str">
        <f>"0"</f>
        <v>0</v>
      </c>
      <c r="AR24" t="str">
        <f>"Medet.5may@mail.ru"</f>
        <v>Medet.5may@mail.ru</v>
      </c>
      <c r="AS24" t="str">
        <f>"87775053205"</f>
        <v>87775053205</v>
      </c>
      <c r="AT24" t="s">
        <v>178</v>
      </c>
      <c r="AV24" t="s">
        <v>111</v>
      </c>
      <c r="AW24" t="s">
        <v>373</v>
      </c>
      <c r="AX24" t="s">
        <v>113</v>
      </c>
      <c r="AY24">
        <v>0.2</v>
      </c>
      <c r="AZ24" t="s">
        <v>374</v>
      </c>
      <c r="BA24">
        <v>0.2</v>
      </c>
      <c r="BD24" t="s">
        <v>116</v>
      </c>
      <c r="BH24" t="s">
        <v>117</v>
      </c>
      <c r="BI24" t="s">
        <v>118</v>
      </c>
      <c r="BK24" t="s">
        <v>270</v>
      </c>
      <c r="BT24" t="s">
        <v>208</v>
      </c>
      <c r="BU24" t="s">
        <v>375</v>
      </c>
      <c r="BV24" s="2">
        <v>44652</v>
      </c>
      <c r="BY24" t="str">
        <f t="shared" si="3"/>
        <v>0</v>
      </c>
      <c r="CB24" t="s">
        <v>155</v>
      </c>
      <c r="CD24" t="s">
        <v>172</v>
      </c>
      <c r="CE2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Персонал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Анара</dc:creator>
  <cp:lastModifiedBy>Анара</cp:lastModifiedBy>
  <dcterms:created xsi:type="dcterms:W3CDTF">2022-02-24T10:42:18Z</dcterms:created>
  <dcterms:modified xsi:type="dcterms:W3CDTF">2022-02-24T10:42:39Z</dcterms:modified>
</cp:coreProperties>
</file>